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MSUBMISSION2\"/>
    </mc:Choice>
  </mc:AlternateContent>
  <xr:revisionPtr revIDLastSave="0" documentId="13_ncr:1_{1164F52D-EBB8-4AE9-82FB-81D597006E1F}" xr6:coauthVersionLast="47" xr6:coauthVersionMax="47" xr10:uidLastSave="{00000000-0000-0000-0000-000000000000}"/>
  <bookViews>
    <workbookView xWindow="-120" yWindow="-120" windowWidth="29040" windowHeight="15840" tabRatio="311" xr2:uid="{00000000-000D-0000-FFFF-FFFF00000000}"/>
  </bookViews>
  <sheets>
    <sheet name="TBL11" sheetId="1" r:id="rId1"/>
  </sheets>
  <definedNames>
    <definedName name="_xlnm.Print_Area" localSheetId="0">'TBL11'!$A$1:$L$89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9" i="1" l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12" i="1"/>
  <c r="Y27" i="1" l="1"/>
  <c r="Y17" i="1"/>
  <c r="Y23" i="1"/>
  <c r="Y19" i="1"/>
  <c r="AF12" i="1"/>
  <c r="AG12" i="1" s="1"/>
  <c r="AF26" i="1"/>
  <c r="AG26" i="1" s="1"/>
  <c r="AE22" i="1"/>
  <c r="AE14" i="1"/>
  <c r="Y12" i="1"/>
  <c r="Y16" i="1"/>
  <c r="Y18" i="1"/>
  <c r="Y20" i="1"/>
  <c r="Y22" i="1"/>
  <c r="Y24" i="1"/>
  <c r="Y26" i="1"/>
  <c r="Y28" i="1"/>
  <c r="AF29" i="1"/>
  <c r="AG29" i="1" s="1"/>
  <c r="AF25" i="1"/>
  <c r="AG25" i="1" s="1"/>
  <c r="AF21" i="1"/>
  <c r="AG21" i="1" s="1"/>
  <c r="AF17" i="1"/>
  <c r="AG17" i="1" s="1"/>
  <c r="AF13" i="1"/>
  <c r="AG13" i="1" s="1"/>
  <c r="AF14" i="1"/>
  <c r="AF20" i="1"/>
  <c r="AG20" i="1" s="1"/>
  <c r="AF24" i="1"/>
  <c r="AG24" i="1" s="1"/>
  <c r="AE21" i="1"/>
  <c r="Y13" i="1"/>
  <c r="Y21" i="1"/>
  <c r="Y29" i="1"/>
  <c r="Y25" i="1"/>
  <c r="Y15" i="1"/>
  <c r="AE27" i="1"/>
  <c r="AF23" i="1"/>
  <c r="AG23" i="1" s="1"/>
  <c r="AF19" i="1"/>
  <c r="AG19" i="1" s="1"/>
  <c r="AF15" i="1"/>
  <c r="AF16" i="1"/>
  <c r="AG16" i="1" s="1"/>
  <c r="AE18" i="1"/>
  <c r="W30" i="1"/>
  <c r="Z16" i="1" s="1"/>
  <c r="AL16" i="1" s="1"/>
  <c r="AE17" i="1"/>
  <c r="AF18" i="1"/>
  <c r="AG18" i="1" s="1"/>
  <c r="AF28" i="1"/>
  <c r="AG28" i="1" s="1"/>
  <c r="AE24" i="1"/>
  <c r="AE20" i="1"/>
  <c r="AE16" i="1"/>
  <c r="AE29" i="1"/>
  <c r="AE13" i="1"/>
  <c r="AG15" i="1"/>
  <c r="AE25" i="1"/>
  <c r="Z27" i="1"/>
  <c r="AL27" i="1" s="1"/>
  <c r="Y14" i="1"/>
  <c r="Z19" i="1"/>
  <c r="AL19" i="1" s="1"/>
  <c r="AG14" i="1"/>
  <c r="Z25" i="1"/>
  <c r="AL25" i="1" s="1"/>
  <c r="Z24" i="1"/>
  <c r="AL24" i="1" s="1"/>
  <c r="AE28" i="1"/>
  <c r="AF22" i="1"/>
  <c r="AG22" i="1" s="1"/>
  <c r="AE23" i="1"/>
  <c r="AF27" i="1"/>
  <c r="AG27" i="1" s="1"/>
  <c r="AD30" i="1"/>
  <c r="AE19" i="1"/>
  <c r="AE15" i="1"/>
  <c r="AE12" i="1"/>
  <c r="AE26" i="1"/>
  <c r="Z22" i="1" l="1"/>
  <c r="AL22" i="1" s="1"/>
  <c r="AD31" i="1"/>
  <c r="Z13" i="1"/>
  <c r="Z21" i="1"/>
  <c r="AL21" i="1" s="1"/>
  <c r="Z15" i="1"/>
  <c r="AL15" i="1" s="1"/>
  <c r="Z26" i="1"/>
  <c r="AL26" i="1" s="1"/>
  <c r="Y30" i="1"/>
  <c r="AA21" i="1" s="1"/>
  <c r="Z28" i="1"/>
  <c r="AL28" i="1" s="1"/>
  <c r="Z29" i="1"/>
  <c r="AL29" i="1" s="1"/>
  <c r="Z12" i="1"/>
  <c r="Z18" i="1"/>
  <c r="AL18" i="1" s="1"/>
  <c r="Z14" i="1"/>
  <c r="AL14" i="1" s="1"/>
  <c r="Z20" i="1"/>
  <c r="AL20" i="1" s="1"/>
  <c r="Z17" i="1"/>
  <c r="AL17" i="1" s="1"/>
  <c r="Z23" i="1"/>
  <c r="AB23" i="1" s="1"/>
  <c r="AG30" i="1"/>
  <c r="AH23" i="1" s="1"/>
  <c r="AI17" i="1"/>
  <c r="AB25" i="1"/>
  <c r="AB20" i="1"/>
  <c r="AI26" i="1"/>
  <c r="AI25" i="1"/>
  <c r="AH22" i="1"/>
  <c r="AA13" i="1"/>
  <c r="AA17" i="1"/>
  <c r="AA29" i="1"/>
  <c r="Y31" i="1"/>
  <c r="AA18" i="1"/>
  <c r="AA22" i="1"/>
  <c r="AA15" i="1"/>
  <c r="AA19" i="1"/>
  <c r="AA16" i="1"/>
  <c r="AA20" i="1"/>
  <c r="AB28" i="1" l="1"/>
  <c r="AB21" i="1"/>
  <c r="AB22" i="1"/>
  <c r="AA24" i="1"/>
  <c r="AC25" i="1" s="1"/>
  <c r="AA12" i="1"/>
  <c r="AM12" i="1" s="1"/>
  <c r="AA14" i="1"/>
  <c r="AM14" i="1" s="1"/>
  <c r="AA25" i="1"/>
  <c r="AI21" i="1"/>
  <c r="AA28" i="1"/>
  <c r="AC28" i="1" s="1"/>
  <c r="AA27" i="1"/>
  <c r="AM27" i="1" s="1"/>
  <c r="AA26" i="1"/>
  <c r="AA23" i="1"/>
  <c r="AH24" i="1"/>
  <c r="AI20" i="1"/>
  <c r="AI28" i="1"/>
  <c r="AI24" i="1"/>
  <c r="AE31" i="1"/>
  <c r="AH18" i="1"/>
  <c r="AN18" i="1" s="1"/>
  <c r="AI27" i="1"/>
  <c r="AB27" i="1"/>
  <c r="AH27" i="1"/>
  <c r="AB26" i="1"/>
  <c r="AB16" i="1"/>
  <c r="AB13" i="1"/>
  <c r="AH29" i="1"/>
  <c r="AN29" i="1" s="1"/>
  <c r="AB24" i="1"/>
  <c r="AI22" i="1"/>
  <c r="AH13" i="1"/>
  <c r="AN13" i="1" s="1"/>
  <c r="AH16" i="1"/>
  <c r="AN16" i="1" s="1"/>
  <c r="AH17" i="1"/>
  <c r="AH19" i="1"/>
  <c r="AI19" i="1"/>
  <c r="AH14" i="1"/>
  <c r="AH28" i="1"/>
  <c r="AJ28" i="1" s="1"/>
  <c r="AH26" i="1"/>
  <c r="AN26" i="1" s="1"/>
  <c r="AG31" i="1"/>
  <c r="AH15" i="1"/>
  <c r="AN15" i="1" s="1"/>
  <c r="AB29" i="1"/>
  <c r="AB18" i="1"/>
  <c r="AI16" i="1"/>
  <c r="AB19" i="1"/>
  <c r="AB15" i="1"/>
  <c r="AL23" i="1"/>
  <c r="AI23" i="1"/>
  <c r="AI18" i="1"/>
  <c r="AL13" i="1"/>
  <c r="AI13" i="1"/>
  <c r="AH12" i="1"/>
  <c r="AN12" i="1" s="1"/>
  <c r="AH21" i="1"/>
  <c r="AJ22" i="1" s="1"/>
  <c r="AH20" i="1"/>
  <c r="AN20" i="1" s="1"/>
  <c r="AH25" i="1"/>
  <c r="AN25" i="1" s="1"/>
  <c r="AB17" i="1"/>
  <c r="AI14" i="1"/>
  <c r="AI15" i="1"/>
  <c r="AI29" i="1"/>
  <c r="AB14" i="1"/>
  <c r="AB12" i="1"/>
  <c r="AL12" i="1"/>
  <c r="AI12" i="1"/>
  <c r="AJ25" i="1"/>
  <c r="AM23" i="1"/>
  <c r="AC23" i="1"/>
  <c r="AN22" i="1"/>
  <c r="AJ16" i="1"/>
  <c r="AN17" i="1"/>
  <c r="AM19" i="1"/>
  <c r="AC19" i="1"/>
  <c r="AM22" i="1"/>
  <c r="AC22" i="1"/>
  <c r="AM17" i="1"/>
  <c r="AC17" i="1"/>
  <c r="AN14" i="1"/>
  <c r="AN28" i="1"/>
  <c r="AJ15" i="1"/>
  <c r="AM28" i="1"/>
  <c r="AC12" i="1"/>
  <c r="AM25" i="1"/>
  <c r="AN23" i="1"/>
  <c r="AJ23" i="1"/>
  <c r="AM20" i="1"/>
  <c r="AC20" i="1"/>
  <c r="AM26" i="1"/>
  <c r="AC26" i="1"/>
  <c r="AM21" i="1"/>
  <c r="AC21" i="1"/>
  <c r="AN19" i="1"/>
  <c r="AM16" i="1"/>
  <c r="AC16" i="1"/>
  <c r="AM24" i="1"/>
  <c r="AC24" i="1"/>
  <c r="AM15" i="1"/>
  <c r="AM18" i="1"/>
  <c r="AC18" i="1"/>
  <c r="AM29" i="1"/>
  <c r="AM13" i="1"/>
  <c r="AC13" i="1"/>
  <c r="AN24" i="1"/>
  <c r="AJ24" i="1"/>
  <c r="AN27" i="1"/>
  <c r="AJ21" i="1" l="1"/>
  <c r="AC14" i="1"/>
  <c r="AC30" i="1" s="1"/>
  <c r="AJ18" i="1"/>
  <c r="AJ29" i="1"/>
  <c r="AC29" i="1"/>
  <c r="AC15" i="1"/>
  <c r="AN21" i="1"/>
  <c r="AC27" i="1"/>
  <c r="AJ19" i="1"/>
  <c r="AI30" i="1"/>
  <c r="AJ27" i="1"/>
  <c r="AJ26" i="1"/>
  <c r="AJ20" i="1"/>
  <c r="AJ12" i="1"/>
  <c r="AJ13" i="1"/>
  <c r="AB30" i="1"/>
  <c r="AJ14" i="1"/>
  <c r="AJ17" i="1"/>
  <c r="AI32" i="1" l="1"/>
  <c r="AJ30" i="1"/>
</calcChain>
</file>

<file path=xl/sharedStrings.xml><?xml version="1.0" encoding="utf-8"?>
<sst xmlns="http://schemas.openxmlformats.org/spreadsheetml/2006/main" count="180" uniqueCount="102">
  <si>
    <t>Taxable returns</t>
  </si>
  <si>
    <t>Taxable income</t>
  </si>
  <si>
    <t>Income tax after credits</t>
  </si>
  <si>
    <t>Total income tax</t>
  </si>
  <si>
    <t>All returns</t>
  </si>
  <si>
    <t>Amount</t>
  </si>
  <si>
    <t>Total</t>
  </si>
  <si>
    <t xml:space="preserve"> </t>
  </si>
  <si>
    <t>No adjusted gross income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</si>
  <si>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</si>
  <si>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</si>
  <si>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</si>
  <si>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</si>
  <si>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</si>
  <si>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</si>
  <si>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</si>
  <si>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</si>
  <si>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</si>
  <si>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</si>
  <si>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$1 under $5,000</t>
  </si>
  <si>
    <t>$1 under $10,000</t>
  </si>
  <si>
    <t>$1 under $15,000</t>
  </si>
  <si>
    <t>$1 under $20,000</t>
  </si>
  <si>
    <t>$1 under $25,000</t>
  </si>
  <si>
    <t>$1 under $30,000</t>
  </si>
  <si>
    <t>$1 under $40,000</t>
  </si>
  <si>
    <t>$1 under $50,000</t>
  </si>
  <si>
    <t>$1 under $75,000</t>
  </si>
  <si>
    <t>$1 under $100,000</t>
  </si>
  <si>
    <t>$1 under $200,000</t>
  </si>
  <si>
    <t>$1 under $500,000</t>
  </si>
  <si>
    <t>$1 under $1,000,000</t>
  </si>
  <si>
    <t>$1 or more</t>
  </si>
  <si>
    <t>$500,000 or more</t>
  </si>
  <si>
    <t>$200,000 or more</t>
  </si>
  <si>
    <t>$100,000 or more</t>
  </si>
  <si>
    <t>$75,000 or more</t>
  </si>
  <si>
    <t>$50,000 or more</t>
  </si>
  <si>
    <t>$40,000 or more</t>
  </si>
  <si>
    <t>$30,000 or more</t>
  </si>
  <si>
    <t>$25,000 or more</t>
  </si>
  <si>
    <t>$20,000 or more</t>
  </si>
  <si>
    <t>$15,000 or more</t>
  </si>
  <si>
    <t>$10,000 or more</t>
  </si>
  <si>
    <t>$5,000 or more</t>
  </si>
  <si>
    <t>$10,000,000 or more</t>
  </si>
  <si>
    <t>$1,000,000 under $1,500,000</t>
  </si>
  <si>
    <t>$1,500,000 under $2,000,000</t>
  </si>
  <si>
    <t>$2,000,000 under $5,000,000</t>
  </si>
  <si>
    <t>$1 under $1,500,000</t>
  </si>
  <si>
    <t>$1 under $2,000,000</t>
  </si>
  <si>
    <t>$1 under $5,000,000</t>
  </si>
  <si>
    <t>$1 under $10,000,000</t>
  </si>
  <si>
    <t>$1,500,000 or more</t>
  </si>
  <si>
    <t>$2,000,000 or more</t>
  </si>
  <si>
    <t>$5,000,000 or more</t>
  </si>
  <si>
    <t>$5,000 under $10,000</t>
  </si>
  <si>
    <t>$10,000 under $15,000</t>
  </si>
  <si>
    <t>$15,000 under $20,000</t>
  </si>
  <si>
    <t>$5,000,000 under $10,000,000</t>
  </si>
  <si>
    <t xml:space="preserve">    NOTE: Detail may not add to totals because of rounding.</t>
  </si>
  <si>
    <t>Number
of
returns</t>
  </si>
  <si>
    <t>Percent
of total</t>
  </si>
  <si>
    <t>Average
(dollars)</t>
  </si>
  <si>
    <t>Size and accumulated size
of adjusted gross income</t>
  </si>
  <si>
    <t>Adjusted gross
income less deficit</t>
  </si>
  <si>
    <t>Number of
returns</t>
  </si>
  <si>
    <t>Taxable
income</t>
  </si>
  <si>
    <t>(All figures are estimates based on samples—money amounts are in thousands of dollars except as indicated)</t>
  </si>
  <si>
    <t>Percent of
total</t>
  </si>
  <si>
    <t>Average
total income 
tax (dollars)</t>
  </si>
  <si>
    <t xml:space="preserve">   [1] Percentage not computed.</t>
  </si>
  <si>
    <t xml:space="preserve">   [2] Less than 0.05 percent.</t>
  </si>
  <si>
    <t>Percent of</t>
  </si>
  <si>
    <t>[1]</t>
  </si>
  <si>
    <t>[2]</t>
  </si>
  <si>
    <t>Size of adjusted gross income</t>
  </si>
  <si>
    <t>Accumulated from smallest size of adjusted gross income</t>
  </si>
  <si>
    <t>Accumulated from largest size of adjusted gross income</t>
  </si>
  <si>
    <t>x</t>
  </si>
  <si>
    <t>h</t>
  </si>
  <si>
    <t>x * h</t>
  </si>
  <si>
    <t>p</t>
  </si>
  <si>
    <t>Income Stratum</t>
  </si>
  <si>
    <t>L0(p)</t>
  </si>
  <si>
    <t>Farris</t>
  </si>
  <si>
    <t>Alternate</t>
  </si>
  <si>
    <t>Rate</t>
  </si>
  <si>
    <t>y</t>
  </si>
  <si>
    <t>y*h</t>
  </si>
  <si>
    <t>L1(p)</t>
  </si>
  <si>
    <t>Pre-Tax</t>
  </si>
  <si>
    <t>Tax</t>
  </si>
  <si>
    <t>Post-Tax</t>
  </si>
  <si>
    <t>Interpolated Lorenz Curve and Gini Index Calculations for Current Personal Income Tax</t>
  </si>
  <si>
    <t>Average</t>
  </si>
  <si>
    <t>IGNORED</t>
  </si>
  <si>
    <t>Gini</t>
  </si>
  <si>
    <t>Average $</t>
  </si>
  <si>
    <t>Gini Reduction</t>
  </si>
  <si>
    <t xml:space="preserve">    SOURCE: IRS, Statistics of Income Division, Publication 1304, September 2019</t>
  </si>
  <si>
    <r>
      <t xml:space="preserve">Table 1.1.  All Returns: Selected Income and Tax Items, by Size and Accumulated
Size of Adjusted Gross Income, Tax Year 2017 (Filing Year 2018)  </t>
    </r>
    <r>
      <rPr>
        <b/>
        <sz val="10"/>
        <color rgb="FF00B050"/>
        <rFont val="Arial"/>
        <family val="2"/>
      </rPr>
      <t>-  CALCULATIONS FOR TOTAL PERSONAL INCOME TAX POPULATION ON THE RIGHT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</si>
</sst>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\(#,##0\)"/>
    <numFmt numFmtId="166" formatCode="&quot;$&quot;#,##0"/>
    <numFmt numFmtId="167" formatCode="#,##0.000"/>
    <numFmt numFmtId="168" formatCode="0.000"/>
  </numFmts>
  <fonts count="12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color indexed="8"/>
      <name val="Arial, Albany AMT, sans-serif"/>
    </font>
    <font>
      <b/>
      <sz val="8"/>
      <name val="Arial"/>
      <family val="2"/>
    </font>
    <font>
      <b/>
      <sz val="8"/>
      <color indexed="8"/>
      <name val="Arial, Albany AMT, sans-serif"/>
    </font>
    <font>
      <b/>
      <sz val="8"/>
      <color indexed="8"/>
      <name val="Arial, Albany AMT, Helvetica"/>
    </font>
    <font>
      <b/>
      <sz val="6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6AF6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rgb="FFAAC1D9"/>
      </right>
      <top/>
      <bottom style="medium">
        <color auto="1"/>
      </bottom>
      <diagonal/>
    </border>
    <border>
      <left style="medium">
        <color auto="1"/>
      </left>
      <right style="thin">
        <color rgb="FFAAC1D9"/>
      </right>
      <top/>
      <bottom/>
      <diagonal/>
    </border>
    <border>
      <left/>
      <right style="thin">
        <color rgb="FFAAC1D9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AAC1D9"/>
      </bottom>
      <diagonal/>
    </border>
    <border>
      <left/>
      <right/>
      <top style="medium">
        <color auto="1"/>
      </top>
      <bottom style="thin">
        <color rgb="FFAAC1D9"/>
      </bottom>
      <diagonal/>
    </border>
    <border>
      <left/>
      <right style="medium">
        <color auto="1"/>
      </right>
      <top style="medium">
        <color auto="1"/>
      </top>
      <bottom style="thin">
        <color rgb="FFAAC1D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AAC1D9"/>
      </right>
      <top/>
      <bottom style="thin">
        <color rgb="FFAAC1D9"/>
      </bottom>
      <diagonal/>
    </border>
    <border>
      <left/>
      <right style="medium">
        <color auto="1"/>
      </right>
      <top/>
      <bottom style="thin">
        <color rgb="FFAAC1D9"/>
      </bottom>
      <diagonal/>
    </border>
    <border>
      <left style="medium">
        <color auto="1"/>
      </left>
      <right style="thin">
        <color rgb="FFAAC1D9"/>
      </right>
      <top/>
      <bottom style="thin">
        <color rgb="FFAAC1D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AAC1D9"/>
      </right>
      <top style="medium">
        <color indexed="64"/>
      </top>
      <bottom style="thin">
        <color rgb="FFAAC1D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AAC1D9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165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/>
    <xf numFmtId="49" fontId="6" fillId="0" borderId="20" xfId="0" applyNumberFormat="1" applyFont="1" applyBorder="1"/>
    <xf numFmtId="3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9" fontId="4" fillId="0" borderId="22" xfId="0" applyNumberFormat="1" applyFont="1" applyBorder="1"/>
    <xf numFmtId="3" fontId="4" fillId="0" borderId="2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3" fontId="4" fillId="0" borderId="23" xfId="0" quotePrefix="1" applyNumberFormat="1" applyFont="1" applyBorder="1" applyAlignment="1">
      <alignment horizontal="right"/>
    </xf>
    <xf numFmtId="0" fontId="7" fillId="0" borderId="36" xfId="0" applyFont="1" applyBorder="1" applyAlignment="1">
      <alignment horizontal="center" vertical="center" wrapText="1"/>
    </xf>
    <xf numFmtId="0" fontId="4" fillId="0" borderId="36" xfId="0" applyFont="1" applyBorder="1"/>
    <xf numFmtId="0" fontId="4" fillId="0" borderId="42" xfId="0" applyFont="1" applyBorder="1"/>
    <xf numFmtId="0" fontId="4" fillId="0" borderId="38" xfId="0" applyFont="1" applyBorder="1"/>
    <xf numFmtId="168" fontId="8" fillId="3" borderId="0" xfId="0" applyNumberFormat="1" applyFont="1" applyFill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right" wrapText="1"/>
    </xf>
    <xf numFmtId="166" fontId="8" fillId="3" borderId="39" xfId="0" applyNumberFormat="1" applyFont="1" applyFill="1" applyBorder="1" applyAlignment="1">
      <alignment horizontal="right" wrapText="1"/>
    </xf>
    <xf numFmtId="168" fontId="8" fillId="3" borderId="39" xfId="1" applyNumberFormat="1" applyFont="1" applyFill="1" applyBorder="1" applyAlignment="1">
      <alignment horizontal="right" wrapText="1"/>
    </xf>
    <xf numFmtId="168" fontId="8" fillId="3" borderId="40" xfId="0" applyNumberFormat="1" applyFont="1" applyFill="1" applyBorder="1" applyAlignment="1">
      <alignment horizontal="center" wrapText="1"/>
    </xf>
    <xf numFmtId="166" fontId="8" fillId="3" borderId="41" xfId="0" applyNumberFormat="1" applyFont="1" applyFill="1" applyBorder="1" applyAlignment="1">
      <alignment horizontal="right" wrapText="1"/>
    </xf>
    <xf numFmtId="9" fontId="8" fillId="3" borderId="40" xfId="0" applyNumberFormat="1" applyFont="1" applyFill="1" applyBorder="1" applyAlignment="1">
      <alignment horizontal="center" wrapText="1"/>
    </xf>
    <xf numFmtId="3" fontId="4" fillId="0" borderId="24" xfId="0" applyNumberFormat="1" applyFont="1" applyBorder="1" applyAlignment="1">
      <alignment horizontal="right"/>
    </xf>
    <xf numFmtId="166" fontId="8" fillId="3" borderId="46" xfId="0" applyNumberFormat="1" applyFont="1" applyFill="1" applyBorder="1" applyAlignment="1">
      <alignment horizontal="right" wrapText="1"/>
    </xf>
    <xf numFmtId="168" fontId="8" fillId="3" borderId="46" xfId="1" applyNumberFormat="1" applyFont="1" applyFill="1" applyBorder="1" applyAlignment="1">
      <alignment horizontal="right" wrapText="1"/>
    </xf>
    <xf numFmtId="168" fontId="8" fillId="3" borderId="47" xfId="0" applyNumberFormat="1" applyFont="1" applyFill="1" applyBorder="1" applyAlignment="1">
      <alignment horizontal="center" wrapText="1"/>
    </xf>
    <xf numFmtId="166" fontId="8" fillId="3" borderId="27" xfId="0" applyNumberFormat="1" applyFont="1" applyFill="1" applyBorder="1" applyAlignment="1">
      <alignment horizontal="right" wrapText="1"/>
    </xf>
    <xf numFmtId="9" fontId="8" fillId="3" borderId="47" xfId="0" applyNumberFormat="1" applyFont="1" applyFill="1" applyBorder="1" applyAlignment="1">
      <alignment horizontal="center" wrapText="1"/>
    </xf>
    <xf numFmtId="166" fontId="8" fillId="3" borderId="26" xfId="0" applyNumberFormat="1" applyFont="1" applyFill="1" applyBorder="1" applyAlignment="1">
      <alignment horizontal="right" wrapText="1"/>
    </xf>
    <xf numFmtId="166" fontId="8" fillId="3" borderId="28" xfId="0" applyNumberFormat="1" applyFont="1" applyFill="1" applyBorder="1" applyAlignment="1">
      <alignment horizontal="right" wrapText="1"/>
    </xf>
    <xf numFmtId="168" fontId="8" fillId="3" borderId="28" xfId="1" applyNumberFormat="1" applyFont="1" applyFill="1" applyBorder="1" applyAlignment="1">
      <alignment horizontal="right" wrapText="1"/>
    </xf>
    <xf numFmtId="168" fontId="8" fillId="3" borderId="29" xfId="0" applyNumberFormat="1" applyFont="1" applyFill="1" applyBorder="1" applyAlignment="1">
      <alignment horizontal="center" wrapText="1"/>
    </xf>
    <xf numFmtId="3" fontId="4" fillId="0" borderId="4" xfId="0" applyNumberFormat="1" applyFont="1" applyBorder="1"/>
    <xf numFmtId="164" fontId="4" fillId="0" borderId="0" xfId="0" applyNumberFormat="1" applyFont="1"/>
    <xf numFmtId="3" fontId="4" fillId="0" borderId="0" xfId="0" applyNumberFormat="1" applyFont="1"/>
    <xf numFmtId="164" fontId="4" fillId="0" borderId="4" xfId="0" applyNumberFormat="1" applyFont="1" applyBorder="1"/>
    <xf numFmtId="0" fontId="5" fillId="2" borderId="36" xfId="0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right" wrapText="1"/>
    </xf>
    <xf numFmtId="3" fontId="4" fillId="0" borderId="38" xfId="0" applyNumberFormat="1" applyFont="1" applyBorder="1"/>
    <xf numFmtId="166" fontId="8" fillId="3" borderId="38" xfId="0" applyNumberFormat="1" applyFont="1" applyFill="1" applyBorder="1" applyAlignment="1">
      <alignment horizontal="right" wrapText="1"/>
    </xf>
    <xf numFmtId="0" fontId="5" fillId="2" borderId="38" xfId="0" applyFont="1" applyFill="1" applyBorder="1" applyAlignment="1">
      <alignment horizontal="center" vertical="center" wrapText="1"/>
    </xf>
    <xf numFmtId="167" fontId="8" fillId="3" borderId="38" xfId="0" applyNumberFormat="1" applyFont="1" applyFill="1" applyBorder="1" applyAlignment="1">
      <alignment horizontal="center" wrapText="1"/>
    </xf>
    <xf numFmtId="167" fontId="8" fillId="3" borderId="42" xfId="0" applyNumberFormat="1" applyFont="1" applyFill="1" applyBorder="1" applyAlignment="1">
      <alignment horizontal="center" wrapText="1"/>
    </xf>
    <xf numFmtId="166" fontId="8" fillId="3" borderId="36" xfId="0" applyNumberFormat="1" applyFont="1" applyFill="1" applyBorder="1" applyAlignment="1">
      <alignment horizontal="right" wrapText="1"/>
    </xf>
    <xf numFmtId="166" fontId="8" fillId="3" borderId="44" xfId="0" applyNumberFormat="1" applyFont="1" applyFill="1" applyBorder="1" applyAlignment="1">
      <alignment horizontal="right" wrapText="1"/>
    </xf>
    <xf numFmtId="49" fontId="4" fillId="0" borderId="20" xfId="0" applyNumberFormat="1" applyFont="1" applyBorder="1"/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3" fontId="4" fillId="0" borderId="21" xfId="0" quotePrefix="1" applyNumberFormat="1" applyFont="1" applyBorder="1" applyAlignment="1">
      <alignment horizontal="right"/>
    </xf>
    <xf numFmtId="0" fontId="5" fillId="2" borderId="37" xfId="0" applyFont="1" applyFill="1" applyBorder="1" applyAlignment="1">
      <alignment horizontal="center" vertical="center" wrapText="1"/>
    </xf>
    <xf numFmtId="166" fontId="8" fillId="3" borderId="0" xfId="0" applyNumberFormat="1" applyFont="1" applyFill="1" applyAlignment="1">
      <alignment horizontal="right" wrapText="1"/>
    </xf>
    <xf numFmtId="0" fontId="4" fillId="0" borderId="47" xfId="0" applyFont="1" applyBorder="1"/>
    <xf numFmtId="166" fontId="8" fillId="3" borderId="37" xfId="0" applyNumberFormat="1" applyFont="1" applyFill="1" applyBorder="1" applyAlignment="1">
      <alignment horizontal="right" wrapText="1"/>
    </xf>
    <xf numFmtId="10" fontId="8" fillId="3" borderId="40" xfId="1" applyNumberFormat="1" applyFont="1" applyFill="1" applyBorder="1" applyAlignment="1">
      <alignment horizontal="center" wrapText="1"/>
    </xf>
    <xf numFmtId="0" fontId="4" fillId="0" borderId="37" xfId="0" applyFont="1" applyBorder="1"/>
    <xf numFmtId="0" fontId="4" fillId="0" borderId="43" xfId="0" applyFont="1" applyBorder="1"/>
    <xf numFmtId="0" fontId="4" fillId="0" borderId="45" xfId="0" applyFont="1" applyBorder="1"/>
    <xf numFmtId="0" fontId="4" fillId="0" borderId="29" xfId="0" applyFont="1" applyBorder="1"/>
    <xf numFmtId="10" fontId="8" fillId="3" borderId="4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6" fillId="0" borderId="25" xfId="0" applyNumberFormat="1" applyFont="1" applyBorder="1"/>
    <xf numFmtId="3" fontId="6" fillId="0" borderId="23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3" fontId="4" fillId="0" borderId="21" xfId="0" applyNumberFormat="1" applyFont="1" applyBorder="1"/>
    <xf numFmtId="164" fontId="4" fillId="0" borderId="21" xfId="0" applyNumberFormat="1" applyFont="1" applyBorder="1"/>
    <xf numFmtId="3" fontId="4" fillId="0" borderId="23" xfId="0" applyNumberFormat="1" applyFont="1" applyBorder="1"/>
    <xf numFmtId="164" fontId="4" fillId="0" borderId="23" xfId="0" applyNumberFormat="1" applyFont="1" applyBorder="1"/>
    <xf numFmtId="0" fontId="6" fillId="0" borderId="0" xfId="0" applyFont="1"/>
    <xf numFmtId="49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10" fillId="0" borderId="0" xfId="0" applyFont="1"/>
    <xf numFmtId="3" fontId="10" fillId="0" borderId="0" xfId="0" applyNumberFormat="1" applyFont="1"/>
    <xf numFmtId="164" fontId="10" fillId="0" borderId="0" xfId="0" applyNumberFormat="1" applyFont="1"/>
    <xf numFmtId="3" fontId="10" fillId="0" borderId="0" xfId="0" applyNumberFormat="1" applyFont="1" applyAlignment="1">
      <alignment horizontal="left"/>
    </xf>
    <xf numFmtId="0" fontId="5" fillId="2" borderId="45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Interpolated Lorenz Curves for 2017 IRS Personal Incomes</a:t>
            </a:r>
          </a:p>
        </c:rich>
      </c:tx>
      <c:layout>
        <c:manualLayout>
          <c:xMode val="edge"/>
          <c:yMode val="edge"/>
          <c:x val="0.19679431375425896"/>
          <c:y val="2.1197765217107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84203840058195E-2"/>
          <c:y val="6.9447181171319108E-2"/>
          <c:w val="0.88015518240388269"/>
          <c:h val="0.79883817427385895"/>
        </c:manualLayout>
      </c:layout>
      <c:scatterChart>
        <c:scatterStyle val="smoothMarker"/>
        <c:varyColors val="0"/>
        <c:ser>
          <c:idx val="0"/>
          <c:order val="0"/>
          <c:tx>
            <c:v>Pre-Tax Lorenz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'TBL11'!$AL$11:$AL$29</c:f>
              <c:numCache>
                <c:formatCode>0.000</c:formatCode>
                <c:ptCount val="19"/>
                <c:pt idx="0">
                  <c:v>0</c:v>
                </c:pt>
                <c:pt idx="1">
                  <c:v>6.4637883713999408E-2</c:v>
                </c:pt>
                <c:pt idx="2">
                  <c:v>0.13615213084368305</c:v>
                </c:pt>
                <c:pt idx="3">
                  <c:v>0.2130024848197406</c:v>
                </c:pt>
                <c:pt idx="4">
                  <c:v>0.28369290615420995</c:v>
                </c:pt>
                <c:pt idx="5">
                  <c:v>0.34986667189490789</c:v>
                </c:pt>
                <c:pt idx="6">
                  <c:v>0.40835661319093214</c:v>
                </c:pt>
                <c:pt idx="7">
                  <c:v>0.50916336766500891</c:v>
                </c:pt>
                <c:pt idx="8">
                  <c:v>0.58814108822553679</c:v>
                </c:pt>
                <c:pt idx="9">
                  <c:v>0.72705565656330262</c:v>
                </c:pt>
                <c:pt idx="10">
                  <c:v>0.81659030173447433</c:v>
                </c:pt>
                <c:pt idx="11">
                  <c:v>0.94883040505427763</c:v>
                </c:pt>
                <c:pt idx="12">
                  <c:v>0.99002431954055958</c:v>
                </c:pt>
                <c:pt idx="13">
                  <c:v>0.99672004085875821</c:v>
                </c:pt>
                <c:pt idx="14">
                  <c:v>0.99819552768503528</c:v>
                </c:pt>
                <c:pt idx="15">
                  <c:v>0.99879554922899483</c:v>
                </c:pt>
                <c:pt idx="16">
                  <c:v>0.99965632665308857</c:v>
                </c:pt>
                <c:pt idx="17">
                  <c:v>0.99986596003751926</c:v>
                </c:pt>
                <c:pt idx="18">
                  <c:v>1</c:v>
                </c:pt>
              </c:numCache>
            </c:numRef>
          </c:xVal>
          <c:yVal>
            <c:numRef>
              <c:f>'TBL11'!$AM$11:$AM$29</c:f>
              <c:numCache>
                <c:formatCode>0.000</c:formatCode>
                <c:ptCount val="19"/>
                <c:pt idx="0">
                  <c:v>0</c:v>
                </c:pt>
                <c:pt idx="1">
                  <c:v>2.2442437202397705E-3</c:v>
                </c:pt>
                <c:pt idx="2">
                  <c:v>9.4890984363258084E-3</c:v>
                </c:pt>
                <c:pt idx="3">
                  <c:v>2.2387104225192342E-2</c:v>
                </c:pt>
                <c:pt idx="4">
                  <c:v>3.8940697744216213E-2</c:v>
                </c:pt>
                <c:pt idx="5">
                  <c:v>5.8885134792974116E-2</c:v>
                </c:pt>
                <c:pt idx="6">
                  <c:v>8.0451395910647469E-2</c:v>
                </c:pt>
                <c:pt idx="7">
                  <c:v>0.12756253525007683</c:v>
                </c:pt>
                <c:pt idx="8">
                  <c:v>0.17500348737027047</c:v>
                </c:pt>
                <c:pt idx="9">
                  <c:v>0.28946997070562719</c:v>
                </c:pt>
                <c:pt idx="10">
                  <c:v>0.39357422502587858</c:v>
                </c:pt>
                <c:pt idx="11">
                  <c:v>0.63443951316444447</c:v>
                </c:pt>
                <c:pt idx="12">
                  <c:v>0.79195541203885278</c:v>
                </c:pt>
                <c:pt idx="13">
                  <c:v>0.85243692787698433</c:v>
                </c:pt>
                <c:pt idx="14">
                  <c:v>0.87634171299695285</c:v>
                </c:pt>
                <c:pt idx="15">
                  <c:v>0.89020147405013939</c:v>
                </c:pt>
                <c:pt idx="16">
                  <c:v>0.92454046497071218</c:v>
                </c:pt>
                <c:pt idx="17">
                  <c:v>0.94376843789531573</c:v>
                </c:pt>
                <c:pt idx="1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C8-4AF6-A9D2-8163E27A2D41}"/>
            </c:ext>
          </c:extLst>
        </c:ser>
        <c:ser>
          <c:idx val="1"/>
          <c:order val="1"/>
          <c:tx>
            <c:v>Post-Tax Lorenz Curve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'TBL11'!$AL$11:$AL$29</c:f>
              <c:numCache>
                <c:formatCode>0.000</c:formatCode>
                <c:ptCount val="19"/>
                <c:pt idx="0">
                  <c:v>0</c:v>
                </c:pt>
                <c:pt idx="1">
                  <c:v>6.4637883713999408E-2</c:v>
                </c:pt>
                <c:pt idx="2">
                  <c:v>0.13615213084368305</c:v>
                </c:pt>
                <c:pt idx="3">
                  <c:v>0.2130024848197406</c:v>
                </c:pt>
                <c:pt idx="4">
                  <c:v>0.28369290615420995</c:v>
                </c:pt>
                <c:pt idx="5">
                  <c:v>0.34986667189490789</c:v>
                </c:pt>
                <c:pt idx="6">
                  <c:v>0.40835661319093214</c:v>
                </c:pt>
                <c:pt idx="7">
                  <c:v>0.50916336766500891</c:v>
                </c:pt>
                <c:pt idx="8">
                  <c:v>0.58814108822553679</c:v>
                </c:pt>
                <c:pt idx="9">
                  <c:v>0.72705565656330262</c:v>
                </c:pt>
                <c:pt idx="10">
                  <c:v>0.81659030173447433</c:v>
                </c:pt>
                <c:pt idx="11">
                  <c:v>0.94883040505427763</c:v>
                </c:pt>
                <c:pt idx="12">
                  <c:v>0.99002431954055958</c:v>
                </c:pt>
                <c:pt idx="13">
                  <c:v>0.99672004085875821</c:v>
                </c:pt>
                <c:pt idx="14">
                  <c:v>0.99819552768503528</c:v>
                </c:pt>
                <c:pt idx="15">
                  <c:v>0.99879554922899483</c:v>
                </c:pt>
                <c:pt idx="16">
                  <c:v>0.99965632665308857</c:v>
                </c:pt>
                <c:pt idx="17">
                  <c:v>0.99986596003751926</c:v>
                </c:pt>
                <c:pt idx="18">
                  <c:v>1</c:v>
                </c:pt>
              </c:numCache>
            </c:numRef>
          </c:xVal>
          <c:yVal>
            <c:numRef>
              <c:f>'TBL11'!$AN$11:$AN$29</c:f>
              <c:numCache>
                <c:formatCode>0.000</c:formatCode>
                <c:ptCount val="19"/>
                <c:pt idx="0">
                  <c:v>0</c:v>
                </c:pt>
                <c:pt idx="1">
                  <c:v>2.6147138699164811E-3</c:v>
                </c:pt>
                <c:pt idx="2">
                  <c:v>1.1028030154498986E-2</c:v>
                </c:pt>
                <c:pt idx="3">
                  <c:v>2.5929833945291719E-2</c:v>
                </c:pt>
                <c:pt idx="4">
                  <c:v>4.4876728013555509E-2</c:v>
                </c:pt>
                <c:pt idx="5">
                  <c:v>6.7487770073181796E-2</c:v>
                </c:pt>
                <c:pt idx="6">
                  <c:v>9.1701140126510733E-2</c:v>
                </c:pt>
                <c:pt idx="7">
                  <c:v>0.14394358561480552</c:v>
                </c:pt>
                <c:pt idx="8">
                  <c:v>0.19580043698122801</c:v>
                </c:pt>
                <c:pt idx="9">
                  <c:v>0.31836850064410677</c:v>
                </c:pt>
                <c:pt idx="10">
                  <c:v>0.42808957007387499</c:v>
                </c:pt>
                <c:pt idx="11">
                  <c:v>0.67368825994724557</c:v>
                </c:pt>
                <c:pt idx="12">
                  <c:v>0.82216231043768484</c:v>
                </c:pt>
                <c:pt idx="13">
                  <c:v>0.87476801770813728</c:v>
                </c:pt>
                <c:pt idx="14">
                  <c:v>0.89494747019111887</c:v>
                </c:pt>
                <c:pt idx="15">
                  <c:v>0.90653244203097538</c:v>
                </c:pt>
                <c:pt idx="16">
                  <c:v>0.93510066128785074</c:v>
                </c:pt>
                <c:pt idx="17">
                  <c:v>0.9511728824179656</c:v>
                </c:pt>
                <c:pt idx="1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C8-4AF6-A9D2-8163E27A2D41}"/>
            </c:ext>
          </c:extLst>
        </c:ser>
        <c:ser>
          <c:idx val="2"/>
          <c:order val="2"/>
          <c:tx>
            <c:v>Diagonal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'TBL11'!$AL$11:$AL$29</c:f>
              <c:numCache>
                <c:formatCode>0.000</c:formatCode>
                <c:ptCount val="19"/>
                <c:pt idx="0">
                  <c:v>0</c:v>
                </c:pt>
                <c:pt idx="1">
                  <c:v>6.4637883713999408E-2</c:v>
                </c:pt>
                <c:pt idx="2">
                  <c:v>0.13615213084368305</c:v>
                </c:pt>
                <c:pt idx="3">
                  <c:v>0.2130024848197406</c:v>
                </c:pt>
                <c:pt idx="4">
                  <c:v>0.28369290615420995</c:v>
                </c:pt>
                <c:pt idx="5">
                  <c:v>0.34986667189490789</c:v>
                </c:pt>
                <c:pt idx="6">
                  <c:v>0.40835661319093214</c:v>
                </c:pt>
                <c:pt idx="7">
                  <c:v>0.50916336766500891</c:v>
                </c:pt>
                <c:pt idx="8">
                  <c:v>0.58814108822553679</c:v>
                </c:pt>
                <c:pt idx="9">
                  <c:v>0.72705565656330262</c:v>
                </c:pt>
                <c:pt idx="10">
                  <c:v>0.81659030173447433</c:v>
                </c:pt>
                <c:pt idx="11">
                  <c:v>0.94883040505427763</c:v>
                </c:pt>
                <c:pt idx="12">
                  <c:v>0.99002431954055958</c:v>
                </c:pt>
                <c:pt idx="13">
                  <c:v>0.99672004085875821</c:v>
                </c:pt>
                <c:pt idx="14">
                  <c:v>0.99819552768503528</c:v>
                </c:pt>
                <c:pt idx="15">
                  <c:v>0.99879554922899483</c:v>
                </c:pt>
                <c:pt idx="16">
                  <c:v>0.99965632665308857</c:v>
                </c:pt>
                <c:pt idx="17">
                  <c:v>0.99986596003751926</c:v>
                </c:pt>
                <c:pt idx="18">
                  <c:v>1</c:v>
                </c:pt>
              </c:numCache>
            </c:numRef>
          </c:xVal>
          <c:yVal>
            <c:numRef>
              <c:f>'TBL11'!$AL$11:$AL$29</c:f>
              <c:numCache>
                <c:formatCode>0.000</c:formatCode>
                <c:ptCount val="19"/>
                <c:pt idx="0">
                  <c:v>0</c:v>
                </c:pt>
                <c:pt idx="1">
                  <c:v>6.4637883713999408E-2</c:v>
                </c:pt>
                <c:pt idx="2">
                  <c:v>0.13615213084368305</c:v>
                </c:pt>
                <c:pt idx="3">
                  <c:v>0.2130024848197406</c:v>
                </c:pt>
                <c:pt idx="4">
                  <c:v>0.28369290615420995</c:v>
                </c:pt>
                <c:pt idx="5">
                  <c:v>0.34986667189490789</c:v>
                </c:pt>
                <c:pt idx="6">
                  <c:v>0.40835661319093214</c:v>
                </c:pt>
                <c:pt idx="7">
                  <c:v>0.50916336766500891</c:v>
                </c:pt>
                <c:pt idx="8">
                  <c:v>0.58814108822553679</c:v>
                </c:pt>
                <c:pt idx="9">
                  <c:v>0.72705565656330262</c:v>
                </c:pt>
                <c:pt idx="10">
                  <c:v>0.81659030173447433</c:v>
                </c:pt>
                <c:pt idx="11">
                  <c:v>0.94883040505427763</c:v>
                </c:pt>
                <c:pt idx="12">
                  <c:v>0.99002431954055958</c:v>
                </c:pt>
                <c:pt idx="13">
                  <c:v>0.99672004085875821</c:v>
                </c:pt>
                <c:pt idx="14">
                  <c:v>0.99819552768503528</c:v>
                </c:pt>
                <c:pt idx="15">
                  <c:v>0.99879554922899483</c:v>
                </c:pt>
                <c:pt idx="16">
                  <c:v>0.99965632665308857</c:v>
                </c:pt>
                <c:pt idx="17">
                  <c:v>0.99986596003751926</c:v>
                </c:pt>
                <c:pt idx="1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C8-4AF6-A9D2-8163E27A2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4384"/>
        <c:axId val="57345920"/>
      </c:scatterChart>
      <c:valAx>
        <c:axId val="5734438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Cumulative Proportion of Population</a:t>
                </a:r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Figure 5  </a:t>
                </a:r>
                <a:r>
                  <a:rPr lang="en-US" b="0"/>
                  <a:t>Pre-tax Lorenz curve solid.  Post-tax Lorenz curve dashed.</a:t>
                </a:r>
                <a:endParaRPr lang="en-US"/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crossAx val="57345920"/>
        <c:crosses val="autoZero"/>
        <c:crossBetween val="midCat"/>
      </c:valAx>
      <c:valAx>
        <c:axId val="57345920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Proportion of Income</a:t>
                </a:r>
              </a:p>
            </c:rich>
          </c:tx>
          <c:overlay val="0"/>
        </c:title>
        <c:numFmt formatCode="#,##0.0" sourceLinked="0"/>
        <c:majorTickMark val="in"/>
        <c:minorTickMark val="none"/>
        <c:tickLblPos val="nextTo"/>
        <c:crossAx val="573443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552450</xdr:colOff>
      <xdr:row>10</xdr:row>
      <xdr:rowOff>9526</xdr:rowOff>
    </xdr:from>
    <xdr:to>
      <xdr:col>48</xdr:col>
      <xdr:colOff>419099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01"/>
  <sheetViews>
    <sheetView tabSelected="1" zoomScaleNormal="100" workbookViewId="0">
      <selection activeCell="A3" sqref="A3:A7"/>
    </sheetView>
  </sheetViews>
  <sheetFormatPr defaultRowHeight="11.65" customHeight="1"/>
  <cols>
    <col min="1" max="1" width="76.7109375" style="1" customWidth="1"/>
    <col min="2" max="2" width="15.7109375" style="79" customWidth="1"/>
    <col min="3" max="3" width="15.7109375" style="80" customWidth="1"/>
    <col min="4" max="4" width="15.7109375" style="79" customWidth="1"/>
    <col min="5" max="5" width="15.7109375" style="80" customWidth="1"/>
    <col min="6" max="7" width="15.7109375" style="79" customWidth="1"/>
    <col min="8" max="8" width="15.7109375" style="80" customWidth="1"/>
    <col min="9" max="9" width="15.7109375" style="79" customWidth="1"/>
    <col min="10" max="10" width="15.7109375" style="80" customWidth="1"/>
    <col min="11" max="12" width="15.7109375" style="79" customWidth="1"/>
    <col min="13" max="13" width="15.7109375" style="80" customWidth="1"/>
    <col min="14" max="14" width="15.7109375" style="79" customWidth="1"/>
    <col min="15" max="15" width="15.7109375" style="81" customWidth="1"/>
    <col min="16" max="16" width="15.7109375" style="82" customWidth="1"/>
    <col min="17" max="17" width="15.7109375" style="81" customWidth="1"/>
    <col min="18" max="20" width="15.7109375" style="82" customWidth="1"/>
    <col min="21" max="21" width="15.7109375" style="81" customWidth="1"/>
    <col min="22" max="22" width="23.28515625" style="1" customWidth="1"/>
    <col min="23" max="24" width="9.7109375" style="1" customWidth="1"/>
    <col min="25" max="25" width="15.7109375" style="1" bestFit="1" customWidth="1"/>
    <col min="26" max="27" width="9.140625" style="1"/>
    <col min="28" max="28" width="14.85546875" style="1" bestFit="1" customWidth="1"/>
    <col min="29" max="29" width="9.140625" style="1"/>
    <col min="30" max="30" width="14.85546875" style="1" bestFit="1" customWidth="1"/>
    <col min="31" max="31" width="9.140625" style="1"/>
    <col min="32" max="32" width="9.5703125" style="1" bestFit="1" customWidth="1"/>
    <col min="33" max="33" width="14.85546875" style="1" bestFit="1" customWidth="1"/>
    <col min="34" max="34" width="9.140625" style="1"/>
    <col min="35" max="35" width="14.85546875" style="1" bestFit="1" customWidth="1"/>
    <col min="36" max="16384" width="9.140625" style="1"/>
  </cols>
  <sheetData>
    <row r="1" spans="1:250" ht="25.5" customHeight="1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50" ht="12.75" customHeight="1" thickBot="1">
      <c r="A2" s="119" t="s">
        <v>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50" s="2" customFormat="1" ht="15.95" customHeight="1" thickTop="1">
      <c r="A3" s="124" t="s">
        <v>64</v>
      </c>
      <c r="B3" s="120" t="s">
        <v>4</v>
      </c>
      <c r="C3" s="121"/>
      <c r="D3" s="121"/>
      <c r="E3" s="121"/>
      <c r="F3" s="122"/>
      <c r="G3" s="120" t="s">
        <v>0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50" s="2" customFormat="1" ht="15.95" customHeight="1">
      <c r="A4" s="125"/>
      <c r="B4" s="94" t="s">
        <v>61</v>
      </c>
      <c r="C4" s="103" t="s">
        <v>62</v>
      </c>
      <c r="D4" s="97" t="s">
        <v>65</v>
      </c>
      <c r="E4" s="126"/>
      <c r="F4" s="98"/>
      <c r="G4" s="94" t="s">
        <v>61</v>
      </c>
      <c r="H4" s="103" t="s">
        <v>62</v>
      </c>
      <c r="I4" s="97" t="s">
        <v>65</v>
      </c>
      <c r="J4" s="98"/>
      <c r="K4" s="101" t="s">
        <v>1</v>
      </c>
      <c r="L4" s="102"/>
      <c r="M4" s="123"/>
      <c r="N4" s="101" t="s">
        <v>2</v>
      </c>
      <c r="O4" s="102"/>
      <c r="P4" s="123"/>
      <c r="Q4" s="101" t="s">
        <v>3</v>
      </c>
      <c r="R4" s="102"/>
      <c r="S4" s="102"/>
      <c r="T4" s="102"/>
      <c r="U4" s="102"/>
    </row>
    <row r="5" spans="1:250" s="2" customFormat="1" ht="15.95" customHeight="1">
      <c r="A5" s="125"/>
      <c r="B5" s="95"/>
      <c r="C5" s="109"/>
      <c r="D5" s="99"/>
      <c r="E5" s="127"/>
      <c r="F5" s="100"/>
      <c r="G5" s="95"/>
      <c r="H5" s="109"/>
      <c r="I5" s="99"/>
      <c r="J5" s="100"/>
      <c r="K5" s="94" t="s">
        <v>66</v>
      </c>
      <c r="L5" s="91" t="s">
        <v>5</v>
      </c>
      <c r="M5" s="103" t="s">
        <v>69</v>
      </c>
      <c r="N5" s="94" t="s">
        <v>66</v>
      </c>
      <c r="O5" s="91" t="s">
        <v>5</v>
      </c>
      <c r="P5" s="103" t="s">
        <v>69</v>
      </c>
      <c r="Q5" s="91" t="s">
        <v>5</v>
      </c>
      <c r="R5" s="130" t="s">
        <v>73</v>
      </c>
      <c r="S5" s="131"/>
      <c r="T5" s="132"/>
      <c r="U5" s="105" t="s">
        <v>70</v>
      </c>
    </row>
    <row r="6" spans="1:250" s="3" customFormat="1" ht="15.95" customHeight="1">
      <c r="A6" s="125"/>
      <c r="B6" s="95"/>
      <c r="C6" s="109"/>
      <c r="D6" s="91" t="s">
        <v>5</v>
      </c>
      <c r="E6" s="103" t="s">
        <v>62</v>
      </c>
      <c r="F6" s="94" t="s">
        <v>63</v>
      </c>
      <c r="G6" s="95"/>
      <c r="H6" s="109"/>
      <c r="I6" s="91" t="s">
        <v>5</v>
      </c>
      <c r="J6" s="103" t="s">
        <v>62</v>
      </c>
      <c r="K6" s="95"/>
      <c r="L6" s="92"/>
      <c r="M6" s="109"/>
      <c r="N6" s="95"/>
      <c r="O6" s="92"/>
      <c r="P6" s="109"/>
      <c r="Q6" s="92"/>
      <c r="R6" s="128" t="s">
        <v>6</v>
      </c>
      <c r="S6" s="103" t="s">
        <v>67</v>
      </c>
      <c r="T6" s="103" t="s">
        <v>65</v>
      </c>
      <c r="U6" s="10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2" customFormat="1" ht="15.95" customHeight="1" thickBot="1">
      <c r="A7" s="100"/>
      <c r="B7" s="96"/>
      <c r="C7" s="104"/>
      <c r="D7" s="93"/>
      <c r="E7" s="108"/>
      <c r="F7" s="96"/>
      <c r="G7" s="96"/>
      <c r="H7" s="104"/>
      <c r="I7" s="93"/>
      <c r="J7" s="108"/>
      <c r="K7" s="96"/>
      <c r="L7" s="93"/>
      <c r="M7" s="104"/>
      <c r="N7" s="96"/>
      <c r="O7" s="93"/>
      <c r="P7" s="104"/>
      <c r="Q7" s="93"/>
      <c r="R7" s="108"/>
      <c r="S7" s="104"/>
      <c r="T7" s="104"/>
      <c r="U7" s="107"/>
    </row>
    <row r="8" spans="1:250" s="2" customFormat="1" ht="15.95" customHeight="1" thickBot="1">
      <c r="A8" s="3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>
        <v>20</v>
      </c>
      <c r="V8" s="113" t="s">
        <v>94</v>
      </c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250" s="2" customFormat="1" ht="15.95" customHeight="1">
      <c r="A9" s="5" t="s">
        <v>76</v>
      </c>
      <c r="B9" s="6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10" t="s">
        <v>91</v>
      </c>
      <c r="W9" s="111"/>
      <c r="X9" s="111"/>
      <c r="Y9" s="111"/>
      <c r="Z9" s="111"/>
      <c r="AA9" s="111"/>
      <c r="AB9" s="111"/>
      <c r="AC9" s="112"/>
      <c r="AD9" s="110" t="s">
        <v>92</v>
      </c>
      <c r="AE9" s="112"/>
      <c r="AF9" s="110" t="s">
        <v>93</v>
      </c>
      <c r="AG9" s="111"/>
      <c r="AH9" s="111"/>
      <c r="AI9" s="111"/>
      <c r="AJ9" s="112"/>
    </row>
    <row r="10" spans="1:250" s="2" customFormat="1" ht="15.95" customHeight="1" thickBot="1">
      <c r="A10" s="8" t="s">
        <v>4</v>
      </c>
      <c r="B10" s="9">
        <v>152903231</v>
      </c>
      <c r="C10" s="10">
        <v>100</v>
      </c>
      <c r="D10" s="9">
        <v>11009900155</v>
      </c>
      <c r="E10" s="10">
        <v>100</v>
      </c>
      <c r="F10" s="9">
        <v>72005.673673435973</v>
      </c>
      <c r="G10" s="9">
        <v>103747043</v>
      </c>
      <c r="H10" s="10">
        <v>100</v>
      </c>
      <c r="I10" s="9">
        <v>10395141681</v>
      </c>
      <c r="J10" s="10">
        <v>100</v>
      </c>
      <c r="K10" s="9">
        <v>103718925</v>
      </c>
      <c r="L10" s="9">
        <v>7857396108</v>
      </c>
      <c r="M10" s="10">
        <v>100</v>
      </c>
      <c r="N10" s="9">
        <v>103730070</v>
      </c>
      <c r="O10" s="9">
        <v>1581514014</v>
      </c>
      <c r="P10" s="10">
        <v>100</v>
      </c>
      <c r="Q10" s="9">
        <v>1605281768</v>
      </c>
      <c r="R10" s="10">
        <v>100</v>
      </c>
      <c r="S10" s="10">
        <v>20.430200360722349</v>
      </c>
      <c r="T10" s="10">
        <v>15.442615572369705</v>
      </c>
      <c r="U10" s="9">
        <v>15473.036354395181</v>
      </c>
      <c r="V10" s="11" t="s">
        <v>83</v>
      </c>
      <c r="W10" s="12" t="s">
        <v>80</v>
      </c>
      <c r="X10" s="12" t="s">
        <v>79</v>
      </c>
      <c r="Y10" s="12" t="s">
        <v>81</v>
      </c>
      <c r="Z10" s="12" t="s">
        <v>82</v>
      </c>
      <c r="AA10" s="12" t="s">
        <v>84</v>
      </c>
      <c r="AB10" s="12" t="s">
        <v>85</v>
      </c>
      <c r="AC10" s="13" t="s">
        <v>86</v>
      </c>
      <c r="AD10" s="11" t="s">
        <v>98</v>
      </c>
      <c r="AE10" s="13" t="s">
        <v>87</v>
      </c>
      <c r="AF10" s="11" t="s">
        <v>88</v>
      </c>
      <c r="AG10" s="12" t="s">
        <v>89</v>
      </c>
      <c r="AH10" s="12" t="s">
        <v>90</v>
      </c>
      <c r="AI10" s="12" t="s">
        <v>85</v>
      </c>
      <c r="AJ10" s="13" t="s">
        <v>86</v>
      </c>
    </row>
    <row r="11" spans="1:250" s="2" customFormat="1" ht="15.95" customHeight="1">
      <c r="A11" s="14" t="s">
        <v>8</v>
      </c>
      <c r="B11" s="15">
        <v>2030316</v>
      </c>
      <c r="C11" s="16">
        <v>1.3278437523664886</v>
      </c>
      <c r="D11" s="15">
        <v>-232238464</v>
      </c>
      <c r="E11" s="16" t="s">
        <v>74</v>
      </c>
      <c r="F11" s="15">
        <v>-114385.37843370195</v>
      </c>
      <c r="G11" s="15">
        <v>3445</v>
      </c>
      <c r="H11" s="16" t="s">
        <v>75</v>
      </c>
      <c r="I11" s="15">
        <v>-11664646</v>
      </c>
      <c r="J11" s="16" t="s">
        <v>74</v>
      </c>
      <c r="K11" s="17">
        <v>0</v>
      </c>
      <c r="L11" s="17">
        <v>0</v>
      </c>
      <c r="M11" s="16">
        <v>0</v>
      </c>
      <c r="N11" s="15">
        <v>3436</v>
      </c>
      <c r="O11" s="15">
        <v>198231</v>
      </c>
      <c r="P11" s="16" t="s">
        <v>75</v>
      </c>
      <c r="Q11" s="15">
        <v>198770</v>
      </c>
      <c r="R11" s="16" t="s">
        <v>75</v>
      </c>
      <c r="S11" s="16" t="s">
        <v>74</v>
      </c>
      <c r="T11" s="16" t="s">
        <v>74</v>
      </c>
      <c r="U11" s="15">
        <v>57698.113207547169</v>
      </c>
      <c r="V11" s="18" t="s">
        <v>8</v>
      </c>
      <c r="W11" s="116" t="s">
        <v>96</v>
      </c>
      <c r="X11" s="116"/>
      <c r="Y11" s="116"/>
      <c r="Z11" s="116"/>
      <c r="AA11" s="116"/>
      <c r="AB11" s="116"/>
      <c r="AC11" s="117"/>
      <c r="AD11" s="19"/>
      <c r="AE11" s="20"/>
      <c r="AF11" s="19"/>
      <c r="AG11" s="21"/>
      <c r="AH11" s="21"/>
      <c r="AI11" s="21"/>
      <c r="AJ11" s="20"/>
      <c r="AL11" s="22">
        <v>0</v>
      </c>
      <c r="AM11" s="22">
        <v>0</v>
      </c>
      <c r="AN11" s="22">
        <v>0</v>
      </c>
    </row>
    <row r="12" spans="1:250" s="2" customFormat="1" ht="15.95" customHeight="1">
      <c r="A12" s="14" t="s">
        <v>19</v>
      </c>
      <c r="B12" s="15">
        <v>9752106</v>
      </c>
      <c r="C12" s="16">
        <v>6.3779594036178349</v>
      </c>
      <c r="D12" s="15">
        <v>25230099</v>
      </c>
      <c r="E12" s="16">
        <v>0.22915829067298205</v>
      </c>
      <c r="F12" s="15">
        <v>2587.143638512543</v>
      </c>
      <c r="G12" s="15">
        <v>187314</v>
      </c>
      <c r="H12" s="16">
        <v>0.18054876031502895</v>
      </c>
      <c r="I12" s="15">
        <v>585986</v>
      </c>
      <c r="J12" s="16">
        <v>5.6371141248709638E-3</v>
      </c>
      <c r="K12" s="15">
        <v>186663</v>
      </c>
      <c r="L12" s="15">
        <v>271522</v>
      </c>
      <c r="M12" s="16" t="s">
        <v>75</v>
      </c>
      <c r="N12" s="15">
        <v>187314</v>
      </c>
      <c r="O12" s="15">
        <v>31956</v>
      </c>
      <c r="P12" s="16" t="s">
        <v>75</v>
      </c>
      <c r="Q12" s="15">
        <v>31956</v>
      </c>
      <c r="R12" s="16" t="s">
        <v>75</v>
      </c>
      <c r="S12" s="16">
        <v>11.769212071213381</v>
      </c>
      <c r="T12" s="16">
        <v>5.4533726061714782</v>
      </c>
      <c r="U12" s="15">
        <v>170.60123642653514</v>
      </c>
      <c r="V12" s="23" t="s">
        <v>19</v>
      </c>
      <c r="W12" s="24">
        <f>B12</f>
        <v>9752106</v>
      </c>
      <c r="X12" s="25">
        <f>F12</f>
        <v>2587.143638512543</v>
      </c>
      <c r="Y12" s="25">
        <f>W12*X12</f>
        <v>25230099000</v>
      </c>
      <c r="Z12" s="26">
        <f>SUM(W$12:W12)/W$30</f>
        <v>6.4637883713999408E-2</v>
      </c>
      <c r="AA12" s="26">
        <f>SUM(Y$12:Y12)/Y$30</f>
        <v>2.2442437202397705E-3</v>
      </c>
      <c r="AB12" s="25">
        <f>Y12*Z12</f>
        <v>1630820205.2546928</v>
      </c>
      <c r="AC12" s="27">
        <f>Z12*AA12</f>
        <v>1.4506316461473172E-4</v>
      </c>
      <c r="AD12" s="28">
        <f>1000*Q12/B12</f>
        <v>3.2768306661145807</v>
      </c>
      <c r="AE12" s="29">
        <f t="shared" ref="AE12:AE29" si="0">AD12/X12</f>
        <v>1.2665824260142617E-3</v>
      </c>
      <c r="AF12" s="28">
        <f>X12-AD12</f>
        <v>2583.8668078464284</v>
      </c>
      <c r="AG12" s="25">
        <f t="shared" ref="AG12" si="1">W12*AF12</f>
        <v>25198143000</v>
      </c>
      <c r="AH12" s="26">
        <f>SUM(AG$12:AG12)/AG$30</f>
        <v>2.6147138699164811E-3</v>
      </c>
      <c r="AI12" s="25">
        <f>AG12*Z12</f>
        <v>1628754637.0427282</v>
      </c>
      <c r="AJ12" s="27">
        <f>Z12*AH12</f>
        <v>1.6900957106904288E-4</v>
      </c>
      <c r="AL12" s="22">
        <f>Z12</f>
        <v>6.4637883713999408E-2</v>
      </c>
      <c r="AM12" s="22">
        <f>AA12</f>
        <v>2.2442437202397705E-3</v>
      </c>
      <c r="AN12" s="22">
        <f>AH12</f>
        <v>2.6147138699164811E-3</v>
      </c>
    </row>
    <row r="13" spans="1:250" s="2" customFormat="1" ht="15.95" customHeight="1">
      <c r="A13" s="14" t="s">
        <v>56</v>
      </c>
      <c r="B13" s="15">
        <v>10789563</v>
      </c>
      <c r="C13" s="16">
        <v>7.0564650134829394</v>
      </c>
      <c r="D13" s="15">
        <v>81447661</v>
      </c>
      <c r="E13" s="16">
        <v>0.73976748066159004</v>
      </c>
      <c r="F13" s="15">
        <v>7548.7451159977463</v>
      </c>
      <c r="G13" s="15">
        <v>1922850</v>
      </c>
      <c r="H13" s="16">
        <v>1.8534022217866972</v>
      </c>
      <c r="I13" s="15">
        <v>15199933</v>
      </c>
      <c r="J13" s="16">
        <v>0.14622150872442735</v>
      </c>
      <c r="K13" s="15">
        <v>1922829</v>
      </c>
      <c r="L13" s="15">
        <v>3573583</v>
      </c>
      <c r="M13" s="16" t="s">
        <v>75</v>
      </c>
      <c r="N13" s="15">
        <v>1922850</v>
      </c>
      <c r="O13" s="15">
        <v>368064</v>
      </c>
      <c r="P13" s="16" t="s">
        <v>75</v>
      </c>
      <c r="Q13" s="15">
        <v>368064</v>
      </c>
      <c r="R13" s="16" t="s">
        <v>75</v>
      </c>
      <c r="S13" s="16">
        <v>10.299578882035201</v>
      </c>
      <c r="T13" s="16">
        <v>2.4214843578586827</v>
      </c>
      <c r="U13" s="15">
        <v>191.41586707231454</v>
      </c>
      <c r="V13" s="23" t="s">
        <v>56</v>
      </c>
      <c r="W13" s="24">
        <f t="shared" ref="W13:W29" si="2">B13</f>
        <v>10789563</v>
      </c>
      <c r="X13" s="25">
        <f t="shared" ref="X13:X29" si="3">F13</f>
        <v>7548.7451159977463</v>
      </c>
      <c r="Y13" s="25">
        <f t="shared" ref="Y13:Y29" si="4">W13*X13</f>
        <v>81447660999.999985</v>
      </c>
      <c r="Z13" s="26">
        <f>SUM(W$12:W13)/W$30</f>
        <v>0.13615213084368305</v>
      </c>
      <c r="AA13" s="26">
        <f>SUM(Y$12:Y13)/Y$30</f>
        <v>9.4890984363258084E-3</v>
      </c>
      <c r="AB13" s="25">
        <f t="shared" ref="AB13" si="5">Y13*(Z13+Z12)</f>
        <v>16353877037.879185</v>
      </c>
      <c r="AC13" s="27">
        <f t="shared" ref="AC13" si="6">(Z13-Z12)*(AA13+AA12)</f>
        <v>8.3910113064176604E-4</v>
      </c>
      <c r="AD13" s="28">
        <f t="shared" ref="AD13:AD29" si="7">1000*Q13/B13</f>
        <v>34.112966391687969</v>
      </c>
      <c r="AE13" s="29">
        <f t="shared" si="0"/>
        <v>4.5190248004789244E-3</v>
      </c>
      <c r="AF13" s="28">
        <f t="shared" ref="AF13:AF29" si="8">X13-AD13</f>
        <v>7514.6321496060582</v>
      </c>
      <c r="AG13" s="25">
        <f t="shared" ref="AG13:AG29" si="9">W13*AF13</f>
        <v>81079596999.999985</v>
      </c>
      <c r="AH13" s="26">
        <f>SUM(AG$12:AG13)/AG$30</f>
        <v>1.1028030154498986E-2</v>
      </c>
      <c r="AI13" s="25">
        <f t="shared" ref="AI13" si="10">AG13*(Z13+Z12)</f>
        <v>16279973461.961025</v>
      </c>
      <c r="AJ13" s="27">
        <f t="shared" ref="AJ13" si="11">(Z13-Z12)*(AH13+AH12)</f>
        <v>9.7565056768906253E-4</v>
      </c>
      <c r="AL13" s="22">
        <f t="shared" ref="AL13:AL29" si="12">Z13</f>
        <v>0.13615213084368305</v>
      </c>
      <c r="AM13" s="22">
        <f t="shared" ref="AM13:AM29" si="13">AA13</f>
        <v>9.4890984363258084E-3</v>
      </c>
      <c r="AN13" s="22">
        <f t="shared" ref="AN13:AN29" si="14">AH13</f>
        <v>1.1028030154498986E-2</v>
      </c>
    </row>
    <row r="14" spans="1:250" s="2" customFormat="1" ht="15.95" customHeight="1">
      <c r="A14" s="14" t="s">
        <v>57</v>
      </c>
      <c r="B14" s="15">
        <v>11594637</v>
      </c>
      <c r="C14" s="16">
        <v>7.5829901854722745</v>
      </c>
      <c r="D14" s="15">
        <v>145001169</v>
      </c>
      <c r="E14" s="16">
        <v>1.3170071204882785</v>
      </c>
      <c r="F14" s="15">
        <v>12505.882590373463</v>
      </c>
      <c r="G14" s="15">
        <v>4267204</v>
      </c>
      <c r="H14" s="16">
        <v>4.1130849387196511</v>
      </c>
      <c r="I14" s="15">
        <v>54861339</v>
      </c>
      <c r="J14" s="16">
        <v>0.52775941573046847</v>
      </c>
      <c r="K14" s="15">
        <v>4267143</v>
      </c>
      <c r="L14" s="15">
        <v>14937150</v>
      </c>
      <c r="M14" s="16">
        <v>0.1901030544303571</v>
      </c>
      <c r="N14" s="15">
        <v>4267204</v>
      </c>
      <c r="O14" s="15">
        <v>1391657</v>
      </c>
      <c r="P14" s="16">
        <v>8.7995236696018303E-2</v>
      </c>
      <c r="Q14" s="15">
        <v>1391657</v>
      </c>
      <c r="R14" s="16">
        <v>8.6692381844830121E-2</v>
      </c>
      <c r="S14" s="16">
        <v>9.3167505180037686</v>
      </c>
      <c r="T14" s="16">
        <v>2.5366807033273471</v>
      </c>
      <c r="U14" s="15">
        <v>326.12853756230078</v>
      </c>
      <c r="V14" s="23" t="s">
        <v>57</v>
      </c>
      <c r="W14" s="24">
        <f t="shared" si="2"/>
        <v>11594637</v>
      </c>
      <c r="X14" s="25">
        <f t="shared" si="3"/>
        <v>12505.882590373463</v>
      </c>
      <c r="Y14" s="25">
        <f t="shared" si="4"/>
        <v>145001169000</v>
      </c>
      <c r="Z14" s="26">
        <f>SUM(W$12:W14)/W$30</f>
        <v>0.2130024848197406</v>
      </c>
      <c r="AA14" s="26">
        <f>SUM(Y$12:Y14)/Y$30</f>
        <v>2.2387104225192342E-2</v>
      </c>
      <c r="AB14" s="25">
        <f t="shared" ref="AB14:AB29" si="15">Y14*(Z14+Z13)</f>
        <v>50627827432.942139</v>
      </c>
      <c r="AC14" s="27">
        <f t="shared" ref="AC14:AC29" si="16">(Z14-Z13)*(AA14+AA13)</f>
        <v>2.4496974579502179E-3</v>
      </c>
      <c r="AD14" s="28">
        <f t="shared" si="7"/>
        <v>120.02592232943559</v>
      </c>
      <c r="AE14" s="29">
        <f t="shared" si="0"/>
        <v>9.5975571065913274E-3</v>
      </c>
      <c r="AF14" s="28">
        <f t="shared" si="8"/>
        <v>12385.856668044027</v>
      </c>
      <c r="AG14" s="25">
        <f t="shared" si="9"/>
        <v>143609512000</v>
      </c>
      <c r="AH14" s="26">
        <f>SUM(AG$12:AG14)/AG$30</f>
        <v>2.5929833945291719E-2</v>
      </c>
      <c r="AI14" s="25">
        <f t="shared" ref="AI14:AI29" si="17">AG14*(Z14+Z13)</f>
        <v>50141923967.971825</v>
      </c>
      <c r="AJ14" s="27">
        <f t="shared" ref="AJ14:AJ29" si="18">(Z14-Z13)*(AH14+AH13)</f>
        <v>2.8402249382679452E-3</v>
      </c>
      <c r="AL14" s="22">
        <f t="shared" si="12"/>
        <v>0.2130024848197406</v>
      </c>
      <c r="AM14" s="22">
        <f t="shared" si="13"/>
        <v>2.2387104225192342E-2</v>
      </c>
      <c r="AN14" s="22">
        <f t="shared" si="14"/>
        <v>2.5929833945291719E-2</v>
      </c>
    </row>
    <row r="15" spans="1:250" s="2" customFormat="1" ht="15.95" customHeight="1">
      <c r="A15" s="14" t="s">
        <v>58</v>
      </c>
      <c r="B15" s="15">
        <v>10665270</v>
      </c>
      <c r="C15" s="16">
        <v>6.9751763453579345</v>
      </c>
      <c r="D15" s="15">
        <v>186097793</v>
      </c>
      <c r="E15" s="16">
        <v>1.6902768452035977</v>
      </c>
      <c r="F15" s="15">
        <v>17448.952816009347</v>
      </c>
      <c r="G15" s="15">
        <v>5223592</v>
      </c>
      <c r="H15" s="16">
        <v>5.0349309714783876</v>
      </c>
      <c r="I15" s="15">
        <v>91386716</v>
      </c>
      <c r="J15" s="16">
        <v>0.87912910477242012</v>
      </c>
      <c r="K15" s="15">
        <v>5223485</v>
      </c>
      <c r="L15" s="15">
        <v>36578638</v>
      </c>
      <c r="M15" s="16">
        <v>0.46553129684727862</v>
      </c>
      <c r="N15" s="15">
        <v>5223592</v>
      </c>
      <c r="O15" s="15">
        <v>3505521</v>
      </c>
      <c r="P15" s="16">
        <v>0.22165601878757682</v>
      </c>
      <c r="Q15" s="15">
        <v>3505521</v>
      </c>
      <c r="R15" s="16">
        <v>0.21837418638146522</v>
      </c>
      <c r="S15" s="16">
        <v>9.5835197581714233</v>
      </c>
      <c r="T15" s="16">
        <v>3.8359196537930087</v>
      </c>
      <c r="U15" s="15">
        <v>671.09395220759973</v>
      </c>
      <c r="V15" s="23" t="s">
        <v>58</v>
      </c>
      <c r="W15" s="24">
        <f t="shared" si="2"/>
        <v>10665270</v>
      </c>
      <c r="X15" s="25">
        <f t="shared" si="3"/>
        <v>17448.952816009347</v>
      </c>
      <c r="Y15" s="25">
        <f t="shared" si="4"/>
        <v>186097793000</v>
      </c>
      <c r="Z15" s="26">
        <f>SUM(W$12:W15)/W$30</f>
        <v>0.28369290615420995</v>
      </c>
      <c r="AA15" s="26">
        <f>SUM(Y$12:Y15)/Y$30</f>
        <v>3.8940697744216213E-2</v>
      </c>
      <c r="AB15" s="25">
        <f t="shared" si="15"/>
        <v>92433916053.524323</v>
      </c>
      <c r="AC15" s="27">
        <f t="shared" si="16"/>
        <v>4.3352881607343898E-3</v>
      </c>
      <c r="AD15" s="28">
        <f t="shared" si="7"/>
        <v>328.68563102481232</v>
      </c>
      <c r="AE15" s="29">
        <f t="shared" si="0"/>
        <v>1.8836983198398275E-2</v>
      </c>
      <c r="AF15" s="28">
        <f t="shared" si="8"/>
        <v>17120.267184984536</v>
      </c>
      <c r="AG15" s="25">
        <f t="shared" si="9"/>
        <v>182592272000.00003</v>
      </c>
      <c r="AH15" s="26">
        <f>SUM(AG$12:AG15)/AG$30</f>
        <v>4.4876728013555509E-2</v>
      </c>
      <c r="AI15" s="25">
        <f t="shared" si="17"/>
        <v>90692739929.861938</v>
      </c>
      <c r="AJ15" s="27">
        <f t="shared" si="18"/>
        <v>5.0053456981161192E-3</v>
      </c>
      <c r="AL15" s="22">
        <f t="shared" si="12"/>
        <v>0.28369290615420995</v>
      </c>
      <c r="AM15" s="22">
        <f t="shared" si="13"/>
        <v>3.8940697744216213E-2</v>
      </c>
      <c r="AN15" s="22">
        <f t="shared" si="14"/>
        <v>4.4876728013555509E-2</v>
      </c>
    </row>
    <row r="16" spans="1:250" s="2" customFormat="1" ht="15.95" customHeight="1">
      <c r="A16" s="14" t="s">
        <v>9</v>
      </c>
      <c r="B16" s="15">
        <v>9983829</v>
      </c>
      <c r="C16" s="16">
        <v>6.5295081959386447</v>
      </c>
      <c r="D16" s="15">
        <v>224218126</v>
      </c>
      <c r="E16" s="16">
        <v>2.0365137089656016</v>
      </c>
      <c r="F16" s="15">
        <v>22458.129641443178</v>
      </c>
      <c r="G16" s="15">
        <v>5499627</v>
      </c>
      <c r="H16" s="16">
        <v>5.3009963859885625</v>
      </c>
      <c r="I16" s="15">
        <v>123950706</v>
      </c>
      <c r="J16" s="16">
        <v>1.1923907321682228</v>
      </c>
      <c r="K16" s="15">
        <v>5497581</v>
      </c>
      <c r="L16" s="15">
        <v>59374079</v>
      </c>
      <c r="M16" s="16">
        <v>0.75564574044508648</v>
      </c>
      <c r="N16" s="15">
        <v>5499627</v>
      </c>
      <c r="O16" s="15">
        <v>6314256</v>
      </c>
      <c r="P16" s="16">
        <v>0.39925387597608725</v>
      </c>
      <c r="Q16" s="15">
        <v>6314256</v>
      </c>
      <c r="R16" s="16">
        <v>0.39334253499102845</v>
      </c>
      <c r="S16" s="16">
        <v>10.634701382062701</v>
      </c>
      <c r="T16" s="16">
        <v>5.0941670312067444</v>
      </c>
      <c r="U16" s="15">
        <v>1148.124409164476</v>
      </c>
      <c r="V16" s="23" t="s">
        <v>9</v>
      </c>
      <c r="W16" s="24">
        <f t="shared" si="2"/>
        <v>9983829</v>
      </c>
      <c r="X16" s="25">
        <f t="shared" si="3"/>
        <v>22458.129641443178</v>
      </c>
      <c r="Y16" s="25">
        <f t="shared" si="4"/>
        <v>224218126000</v>
      </c>
      <c r="Z16" s="26">
        <f>SUM(W$12:W16)/W$30</f>
        <v>0.34986667189490789</v>
      </c>
      <c r="AA16" s="26">
        <f>SUM(Y$12:Y16)/Y$30</f>
        <v>5.8885134792974116E-2</v>
      </c>
      <c r="AB16" s="25">
        <f t="shared" si="15"/>
        <v>142055541299.52396</v>
      </c>
      <c r="AC16" s="27">
        <f t="shared" si="16"/>
        <v>6.4735037257047786E-3</v>
      </c>
      <c r="AD16" s="28">
        <f t="shared" si="7"/>
        <v>632.44833219799739</v>
      </c>
      <c r="AE16" s="29">
        <f t="shared" si="0"/>
        <v>2.8161220114737734E-2</v>
      </c>
      <c r="AF16" s="28">
        <f t="shared" si="8"/>
        <v>21825.681309245181</v>
      </c>
      <c r="AG16" s="25">
        <f t="shared" si="9"/>
        <v>217903870000</v>
      </c>
      <c r="AH16" s="26">
        <f>SUM(AG$12:AG16)/AG$30</f>
        <v>6.7487770073181796E-2</v>
      </c>
      <c r="AI16" s="25">
        <f t="shared" si="17"/>
        <v>138055083932.46985</v>
      </c>
      <c r="AJ16" s="27">
        <f t="shared" si="18"/>
        <v>7.4355819739628567E-3</v>
      </c>
      <c r="AL16" s="22">
        <f t="shared" si="12"/>
        <v>0.34986667189490789</v>
      </c>
      <c r="AM16" s="22">
        <f t="shared" si="13"/>
        <v>5.8885134792974116E-2</v>
      </c>
      <c r="AN16" s="22">
        <f t="shared" si="14"/>
        <v>6.7487770073181796E-2</v>
      </c>
    </row>
    <row r="17" spans="1:40" s="2" customFormat="1" ht="15.95" customHeight="1">
      <c r="A17" s="14" t="s">
        <v>10</v>
      </c>
      <c r="B17" s="15">
        <v>8824548</v>
      </c>
      <c r="C17" s="16">
        <v>5.7713286647291318</v>
      </c>
      <c r="D17" s="15">
        <v>242450897</v>
      </c>
      <c r="E17" s="16">
        <v>2.2021171271920585</v>
      </c>
      <c r="F17" s="15">
        <v>27474.596659228326</v>
      </c>
      <c r="G17" s="15">
        <v>5519831</v>
      </c>
      <c r="H17" s="16">
        <v>5.320470675969049</v>
      </c>
      <c r="I17" s="15">
        <v>151771531</v>
      </c>
      <c r="J17" s="16">
        <v>1.4600236885410085</v>
      </c>
      <c r="K17" s="15">
        <v>5519681</v>
      </c>
      <c r="L17" s="15">
        <v>80410993</v>
      </c>
      <c r="M17" s="16">
        <v>1.0233796526832806</v>
      </c>
      <c r="N17" s="15">
        <v>5519831</v>
      </c>
      <c r="O17" s="15">
        <v>9105303</v>
      </c>
      <c r="P17" s="16">
        <v>0.5757333112066878</v>
      </c>
      <c r="Q17" s="15">
        <v>9105303</v>
      </c>
      <c r="R17" s="16">
        <v>0.56720902096484782</v>
      </c>
      <c r="S17" s="16">
        <v>11.323455488231565</v>
      </c>
      <c r="T17" s="16">
        <v>5.9993484548824902</v>
      </c>
      <c r="U17" s="15">
        <v>1649.5619159354696</v>
      </c>
      <c r="V17" s="23" t="s">
        <v>10</v>
      </c>
      <c r="W17" s="24">
        <f t="shared" si="2"/>
        <v>8824548</v>
      </c>
      <c r="X17" s="25">
        <f t="shared" si="3"/>
        <v>27474.596659228326</v>
      </c>
      <c r="Y17" s="25">
        <f t="shared" si="4"/>
        <v>242450897000</v>
      </c>
      <c r="Z17" s="26">
        <f>SUM(W$12:W17)/W$30</f>
        <v>0.40835661319093214</v>
      </c>
      <c r="AA17" s="26">
        <f>SUM(Y$12:Y17)/Y$30</f>
        <v>8.0451395910647469E-2</v>
      </c>
      <c r="AB17" s="25">
        <f t="shared" si="15"/>
        <v>183831915595.34863</v>
      </c>
      <c r="AC17" s="27">
        <f t="shared" si="16"/>
        <v>8.1497855012465075E-3</v>
      </c>
      <c r="AD17" s="28">
        <f t="shared" si="7"/>
        <v>1031.8152272501663</v>
      </c>
      <c r="AE17" s="29">
        <f t="shared" si="0"/>
        <v>3.7555245671044069E-2</v>
      </c>
      <c r="AF17" s="28">
        <f t="shared" si="8"/>
        <v>26442.781431978161</v>
      </c>
      <c r="AG17" s="25">
        <f t="shared" si="9"/>
        <v>233345594000.00003</v>
      </c>
      <c r="AH17" s="26">
        <f>SUM(AG$12:AG17)/AG$30</f>
        <v>9.1701140126510733E-2</v>
      </c>
      <c r="AI17" s="25">
        <f t="shared" si="17"/>
        <v>176928062842.98669</v>
      </c>
      <c r="AJ17" s="27">
        <f t="shared" si="18"/>
        <v>9.3109500125580918E-3</v>
      </c>
      <c r="AL17" s="22">
        <f t="shared" si="12"/>
        <v>0.40835661319093214</v>
      </c>
      <c r="AM17" s="22">
        <f t="shared" si="13"/>
        <v>8.0451395910647469E-2</v>
      </c>
      <c r="AN17" s="22">
        <f t="shared" si="14"/>
        <v>9.1701140126510733E-2</v>
      </c>
    </row>
    <row r="18" spans="1:40" s="2" customFormat="1" ht="15.95" customHeight="1">
      <c r="A18" s="14" t="s">
        <v>11</v>
      </c>
      <c r="B18" s="15">
        <v>15209009</v>
      </c>
      <c r="C18" s="16">
        <v>9.9468198942113926</v>
      </c>
      <c r="D18" s="15">
        <v>529629959</v>
      </c>
      <c r="E18" s="16">
        <v>4.8104883018351048</v>
      </c>
      <c r="F18" s="15">
        <v>34823.436490832508</v>
      </c>
      <c r="G18" s="15">
        <v>10904828</v>
      </c>
      <c r="H18" s="16">
        <v>10.5109771658745</v>
      </c>
      <c r="I18" s="15">
        <v>381750852</v>
      </c>
      <c r="J18" s="16">
        <v>3.6723968149251434</v>
      </c>
      <c r="K18" s="15">
        <v>10904797</v>
      </c>
      <c r="L18" s="15">
        <v>227618768</v>
      </c>
      <c r="M18" s="16">
        <v>2.8968727663894933</v>
      </c>
      <c r="N18" s="15">
        <v>10904828</v>
      </c>
      <c r="O18" s="15">
        <v>26166552</v>
      </c>
      <c r="P18" s="16">
        <v>1.6545254590453473</v>
      </c>
      <c r="Q18" s="15">
        <v>26166606</v>
      </c>
      <c r="R18" s="16">
        <v>1.6300319683192215</v>
      </c>
      <c r="S18" s="16">
        <v>11.495803368903218</v>
      </c>
      <c r="T18" s="16">
        <v>6.8543674134353996</v>
      </c>
      <c r="U18" s="15">
        <v>2399.5432115022813</v>
      </c>
      <c r="V18" s="23" t="s">
        <v>11</v>
      </c>
      <c r="W18" s="24">
        <f t="shared" si="2"/>
        <v>15209009</v>
      </c>
      <c r="X18" s="25">
        <f t="shared" si="3"/>
        <v>34823.436490832508</v>
      </c>
      <c r="Y18" s="25">
        <f t="shared" si="4"/>
        <v>529629959000</v>
      </c>
      <c r="Z18" s="26">
        <f>SUM(W$12:W18)/W$30</f>
        <v>0.50916336766500891</v>
      </c>
      <c r="AA18" s="26">
        <f>SUM(Y$12:Y18)/Y$30</f>
        <v>0.12756253525007683</v>
      </c>
      <c r="AB18" s="25">
        <f t="shared" si="15"/>
        <v>485946069842.4129</v>
      </c>
      <c r="AC18" s="27">
        <f t="shared" si="16"/>
        <v>2.0969209285706645E-2</v>
      </c>
      <c r="AD18" s="28">
        <f t="shared" si="7"/>
        <v>1720.467520270387</v>
      </c>
      <c r="AE18" s="29">
        <f t="shared" si="0"/>
        <v>4.9405449135478376E-2</v>
      </c>
      <c r="AF18" s="28">
        <f t="shared" si="8"/>
        <v>33102.96897056212</v>
      </c>
      <c r="AG18" s="25">
        <f t="shared" si="9"/>
        <v>503463353000</v>
      </c>
      <c r="AH18" s="26">
        <f>SUM(AG$12:AG18)/AG$30</f>
        <v>0.14394358561480552</v>
      </c>
      <c r="AI18" s="25">
        <f t="shared" si="17"/>
        <v>461937686006.22791</v>
      </c>
      <c r="AJ18" s="27">
        <f t="shared" si="18"/>
        <v>2.3754580010916026E-2</v>
      </c>
      <c r="AL18" s="22">
        <f t="shared" si="12"/>
        <v>0.50916336766500891</v>
      </c>
      <c r="AM18" s="22">
        <f t="shared" si="13"/>
        <v>0.12756253525007683</v>
      </c>
      <c r="AN18" s="22">
        <f t="shared" si="14"/>
        <v>0.14394358561480552</v>
      </c>
    </row>
    <row r="19" spans="1:40" s="2" customFormat="1" ht="15.95" customHeight="1">
      <c r="A19" s="14" t="s">
        <v>12</v>
      </c>
      <c r="B19" s="15">
        <v>11915599</v>
      </c>
      <c r="C19" s="16">
        <v>7.7929020348824416</v>
      </c>
      <c r="D19" s="15">
        <v>533337760</v>
      </c>
      <c r="E19" s="16">
        <v>4.8441652739038847</v>
      </c>
      <c r="F19" s="15">
        <v>44759.626435901373</v>
      </c>
      <c r="G19" s="15">
        <v>9954688</v>
      </c>
      <c r="H19" s="16">
        <v>9.5951534734344186</v>
      </c>
      <c r="I19" s="15">
        <v>446595557</v>
      </c>
      <c r="J19" s="16">
        <v>4.2961949986336121</v>
      </c>
      <c r="K19" s="15">
        <v>9953452</v>
      </c>
      <c r="L19" s="15">
        <v>285750881</v>
      </c>
      <c r="M19" s="16">
        <v>3.6367121763030759</v>
      </c>
      <c r="N19" s="15">
        <v>9953676</v>
      </c>
      <c r="O19" s="15">
        <v>33590286</v>
      </c>
      <c r="P19" s="16">
        <v>2.1239322385163515</v>
      </c>
      <c r="Q19" s="15">
        <v>33590399</v>
      </c>
      <c r="R19" s="16">
        <v>2.092492400374661</v>
      </c>
      <c r="S19" s="16">
        <v>11.755134011292864</v>
      </c>
      <c r="T19" s="16">
        <v>7.5214360003138134</v>
      </c>
      <c r="U19" s="15">
        <v>3374.3296625670237</v>
      </c>
      <c r="V19" s="23" t="s">
        <v>12</v>
      </c>
      <c r="W19" s="24">
        <f t="shared" si="2"/>
        <v>11915599</v>
      </c>
      <c r="X19" s="25">
        <f t="shared" si="3"/>
        <v>44759.626435901373</v>
      </c>
      <c r="Y19" s="25">
        <f t="shared" si="4"/>
        <v>533337759999.99994</v>
      </c>
      <c r="Z19" s="26">
        <f>SUM(W$12:W19)/W$30</f>
        <v>0.58814108822553679</v>
      </c>
      <c r="AA19" s="26">
        <f>SUM(Y$12:Y19)/Y$30</f>
        <v>0.17500348737027047</v>
      </c>
      <c r="AB19" s="25">
        <f t="shared" si="15"/>
        <v>585233900542.68237</v>
      </c>
      <c r="AC19" s="27">
        <f t="shared" si="16"/>
        <v>2.3895974785620142E-2</v>
      </c>
      <c r="AD19" s="28">
        <f t="shared" si="7"/>
        <v>2819.027310334965</v>
      </c>
      <c r="AE19" s="29">
        <f t="shared" si="0"/>
        <v>6.2981475378754356E-2</v>
      </c>
      <c r="AF19" s="28">
        <f t="shared" si="8"/>
        <v>41940.599125566405</v>
      </c>
      <c r="AG19" s="25">
        <f t="shared" si="9"/>
        <v>499747360999.99994</v>
      </c>
      <c r="AH19" s="26">
        <f>SUM(AG$12:AG19)/AG$30</f>
        <v>0.19580043698122801</v>
      </c>
      <c r="AI19" s="25">
        <f t="shared" si="17"/>
        <v>548375006044.841</v>
      </c>
      <c r="AJ19" s="27">
        <f t="shared" si="18"/>
        <v>2.6832208478699205E-2</v>
      </c>
      <c r="AL19" s="22">
        <f t="shared" si="12"/>
        <v>0.58814108822553679</v>
      </c>
      <c r="AM19" s="22">
        <f t="shared" si="13"/>
        <v>0.17500348737027047</v>
      </c>
      <c r="AN19" s="22">
        <f t="shared" si="14"/>
        <v>0.19580043698122801</v>
      </c>
    </row>
    <row r="20" spans="1:40" s="2" customFormat="1" ht="15.95" customHeight="1">
      <c r="A20" s="14" t="s">
        <v>13</v>
      </c>
      <c r="B20" s="15">
        <v>20958446</v>
      </c>
      <c r="C20" s="16">
        <v>13.707000082947888</v>
      </c>
      <c r="D20" s="15">
        <v>1286848073</v>
      </c>
      <c r="E20" s="16">
        <v>11.688099391306423</v>
      </c>
      <c r="F20" s="15">
        <v>61399.975599335943</v>
      </c>
      <c r="G20" s="15">
        <v>19556080</v>
      </c>
      <c r="H20" s="16">
        <v>18.849770976123146</v>
      </c>
      <c r="I20" s="15">
        <v>1204324559</v>
      </c>
      <c r="J20" s="16">
        <v>11.585455936605815</v>
      </c>
      <c r="K20" s="15">
        <v>19552854</v>
      </c>
      <c r="L20" s="15">
        <v>811534087</v>
      </c>
      <c r="M20" s="16">
        <v>10.32828275226875</v>
      </c>
      <c r="N20" s="15">
        <v>19556080</v>
      </c>
      <c r="O20" s="15">
        <v>105654965</v>
      </c>
      <c r="P20" s="16">
        <v>6.6806214845213496</v>
      </c>
      <c r="Q20" s="15">
        <v>105652826</v>
      </c>
      <c r="R20" s="16">
        <v>6.5815751543500989</v>
      </c>
      <c r="S20" s="16">
        <v>13.018901817244307</v>
      </c>
      <c r="T20" s="16">
        <v>8.7727868048898614</v>
      </c>
      <c r="U20" s="15">
        <v>5402.5564428044891</v>
      </c>
      <c r="V20" s="23" t="s">
        <v>13</v>
      </c>
      <c r="W20" s="24">
        <f t="shared" si="2"/>
        <v>20958446</v>
      </c>
      <c r="X20" s="25">
        <f t="shared" si="3"/>
        <v>61399.975599335943</v>
      </c>
      <c r="Y20" s="25">
        <f t="shared" si="4"/>
        <v>1286848073000</v>
      </c>
      <c r="Z20" s="26">
        <f>SUM(W$12:W20)/W$30</f>
        <v>0.72705565656330262</v>
      </c>
      <c r="AA20" s="26">
        <f>SUM(Y$12:Y20)/Y$30</f>
        <v>0.28946997070562719</v>
      </c>
      <c r="AB20" s="25">
        <f t="shared" si="15"/>
        <v>1692458396647.3906</v>
      </c>
      <c r="AC20" s="27">
        <f t="shared" si="16"/>
        <v>6.4522129932962705E-2</v>
      </c>
      <c r="AD20" s="28">
        <f t="shared" si="7"/>
        <v>5041.0620138535078</v>
      </c>
      <c r="AE20" s="29">
        <f t="shared" si="0"/>
        <v>8.2102019824060457E-2</v>
      </c>
      <c r="AF20" s="28">
        <f t="shared" si="8"/>
        <v>56358.913585482434</v>
      </c>
      <c r="AG20" s="25">
        <f t="shared" si="9"/>
        <v>1181195247000</v>
      </c>
      <c r="AH20" s="26">
        <f>SUM(AG$12:AG20)/AG$30</f>
        <v>0.31836850064410677</v>
      </c>
      <c r="AI20" s="25">
        <f t="shared" si="17"/>
        <v>1553504143814.449</v>
      </c>
      <c r="AJ20" s="27">
        <f t="shared" si="18"/>
        <v>7.1425556022911021E-2</v>
      </c>
      <c r="AL20" s="22">
        <f t="shared" si="12"/>
        <v>0.72705565656330262</v>
      </c>
      <c r="AM20" s="22">
        <f t="shared" si="13"/>
        <v>0.28946997070562719</v>
      </c>
      <c r="AN20" s="22">
        <f t="shared" si="14"/>
        <v>0.31836850064410677</v>
      </c>
    </row>
    <row r="21" spans="1:40" s="2" customFormat="1" ht="15.95" customHeight="1">
      <c r="A21" s="14" t="s">
        <v>14</v>
      </c>
      <c r="B21" s="15">
        <v>13508353</v>
      </c>
      <c r="C21" s="16">
        <v>8.8345765564626948</v>
      </c>
      <c r="D21" s="15">
        <v>1170354458</v>
      </c>
      <c r="E21" s="16">
        <v>10.630018815097966</v>
      </c>
      <c r="F21" s="15">
        <v>86639.315540540003</v>
      </c>
      <c r="G21" s="15">
        <v>13214138</v>
      </c>
      <c r="H21" s="16">
        <v>12.736881570687272</v>
      </c>
      <c r="I21" s="15">
        <v>1145274978</v>
      </c>
      <c r="J21" s="16">
        <v>11.017406141691239</v>
      </c>
      <c r="K21" s="15">
        <v>13213557</v>
      </c>
      <c r="L21" s="15">
        <v>812103261</v>
      </c>
      <c r="M21" s="16">
        <v>10.335526551514413</v>
      </c>
      <c r="N21" s="15">
        <v>13213827</v>
      </c>
      <c r="O21" s="15">
        <v>112966329</v>
      </c>
      <c r="P21" s="16">
        <v>7.1429230471554961</v>
      </c>
      <c r="Q21" s="15">
        <v>112966409</v>
      </c>
      <c r="R21" s="16">
        <v>7.0371701250144634</v>
      </c>
      <c r="S21" s="16">
        <v>13.91035037353458</v>
      </c>
      <c r="T21" s="16">
        <v>9.8636931016578977</v>
      </c>
      <c r="U21" s="15">
        <v>8548.9048926233409</v>
      </c>
      <c r="V21" s="23" t="s">
        <v>14</v>
      </c>
      <c r="W21" s="24">
        <f t="shared" si="2"/>
        <v>13508353</v>
      </c>
      <c r="X21" s="25">
        <f t="shared" si="3"/>
        <v>86639.315540540003</v>
      </c>
      <c r="Y21" s="25">
        <f t="shared" si="4"/>
        <v>1170354458000.0002</v>
      </c>
      <c r="Z21" s="26">
        <f>SUM(W$12:W21)/W$30</f>
        <v>0.81659030173447433</v>
      </c>
      <c r="AA21" s="26">
        <f>SUM(Y$12:Y21)/Y$30</f>
        <v>0.39357422502587858</v>
      </c>
      <c r="AB21" s="25">
        <f t="shared" si="15"/>
        <v>1806612928867.4856</v>
      </c>
      <c r="AC21" s="27">
        <f t="shared" si="16"/>
        <v>6.1156119701048728E-2</v>
      </c>
      <c r="AD21" s="28">
        <f t="shared" si="7"/>
        <v>8362.7078001292975</v>
      </c>
      <c r="AE21" s="29">
        <f t="shared" si="0"/>
        <v>9.6523244071754527E-2</v>
      </c>
      <c r="AF21" s="28">
        <f t="shared" si="8"/>
        <v>78276.607740410705</v>
      </c>
      <c r="AG21" s="25">
        <f t="shared" si="9"/>
        <v>1057388049000.0001</v>
      </c>
      <c r="AH21" s="26">
        <f>SUM(AG$12:AG21)/AG$30</f>
        <v>0.42808957007387499</v>
      </c>
      <c r="AI21" s="25">
        <f t="shared" si="17"/>
        <v>1632232788191.2219</v>
      </c>
      <c r="AJ21" s="27">
        <f t="shared" si="18"/>
        <v>6.6833858496891899E-2</v>
      </c>
      <c r="AL21" s="22">
        <f t="shared" si="12"/>
        <v>0.81659030173447433</v>
      </c>
      <c r="AM21" s="22">
        <f t="shared" si="13"/>
        <v>0.39357422502587858</v>
      </c>
      <c r="AN21" s="22">
        <f t="shared" si="14"/>
        <v>0.42808957007387499</v>
      </c>
    </row>
    <row r="22" spans="1:40" s="2" customFormat="1" ht="15.95" customHeight="1">
      <c r="A22" s="14" t="s">
        <v>15</v>
      </c>
      <c r="B22" s="15">
        <v>19951450</v>
      </c>
      <c r="C22" s="16">
        <v>13.048416223460968</v>
      </c>
      <c r="D22" s="15">
        <v>2707840958</v>
      </c>
      <c r="E22" s="16">
        <v>24.594600494812571</v>
      </c>
      <c r="F22" s="15">
        <v>135721.51187006457</v>
      </c>
      <c r="G22" s="15">
        <v>19786590</v>
      </c>
      <c r="H22" s="16">
        <v>19.071955621906255</v>
      </c>
      <c r="I22" s="15">
        <v>2686884141</v>
      </c>
      <c r="J22" s="16">
        <v>25.847498989946665</v>
      </c>
      <c r="K22" s="15">
        <v>19778731</v>
      </c>
      <c r="L22" s="15">
        <v>2032168271</v>
      </c>
      <c r="M22" s="16">
        <v>25.863126194324732</v>
      </c>
      <c r="N22" s="15">
        <v>19784344</v>
      </c>
      <c r="O22" s="15">
        <v>340958752</v>
      </c>
      <c r="P22" s="16">
        <v>21.559009214065679</v>
      </c>
      <c r="Q22" s="15">
        <v>340992723</v>
      </c>
      <c r="R22" s="16">
        <v>21.241923368060082</v>
      </c>
      <c r="S22" s="16">
        <v>16.77974840302976</v>
      </c>
      <c r="T22" s="16">
        <v>12.691009552540287</v>
      </c>
      <c r="U22" s="15">
        <v>17233.526494459129</v>
      </c>
      <c r="V22" s="23" t="s">
        <v>15</v>
      </c>
      <c r="W22" s="24">
        <f t="shared" si="2"/>
        <v>19951450</v>
      </c>
      <c r="X22" s="25">
        <f t="shared" si="3"/>
        <v>135721.51187006457</v>
      </c>
      <c r="Y22" s="25">
        <f t="shared" si="4"/>
        <v>2707840957999.9995</v>
      </c>
      <c r="Z22" s="26">
        <f>SUM(W$12:W22)/W$30</f>
        <v>0.94883040505427763</v>
      </c>
      <c r="AA22" s="26">
        <f>SUM(Y$12:Y22)/Y$30</f>
        <v>0.63443951316444447</v>
      </c>
      <c r="AB22" s="25">
        <f t="shared" si="15"/>
        <v>4780478497943.8906</v>
      </c>
      <c r="AC22" s="27">
        <f t="shared" si="16"/>
        <v>0.13594464295246556</v>
      </c>
      <c r="AD22" s="28">
        <f t="shared" si="7"/>
        <v>17091.124855586939</v>
      </c>
      <c r="AE22" s="29">
        <f t="shared" si="0"/>
        <v>0.125927899122944</v>
      </c>
      <c r="AF22" s="28">
        <f t="shared" si="8"/>
        <v>118630.38701447763</v>
      </c>
      <c r="AG22" s="25">
        <f t="shared" si="9"/>
        <v>2366848234999.9995</v>
      </c>
      <c r="AH22" s="26">
        <f>SUM(AG$12:AG22)/AG$30</f>
        <v>0.67368825994724557</v>
      </c>
      <c r="AI22" s="25">
        <f t="shared" si="17"/>
        <v>4178482883895.4092</v>
      </c>
      <c r="AJ22" s="27">
        <f t="shared" si="18"/>
        <v>0.14569921407746164</v>
      </c>
      <c r="AL22" s="22">
        <f t="shared" si="12"/>
        <v>0.94883040505427763</v>
      </c>
      <c r="AM22" s="22">
        <f t="shared" si="13"/>
        <v>0.63443951316444447</v>
      </c>
      <c r="AN22" s="22">
        <f t="shared" si="14"/>
        <v>0.67368825994724557</v>
      </c>
    </row>
    <row r="23" spans="1:40" s="2" customFormat="1" ht="15.95" customHeight="1">
      <c r="A23" s="14" t="s">
        <v>16</v>
      </c>
      <c r="B23" s="15">
        <v>6215046</v>
      </c>
      <c r="C23" s="16">
        <v>4.0646923935832326</v>
      </c>
      <c r="D23" s="15">
        <v>1770815570</v>
      </c>
      <c r="E23" s="16">
        <v>16.083847674093644</v>
      </c>
      <c r="F23" s="15">
        <v>284923.96838253492</v>
      </c>
      <c r="G23" s="15">
        <v>6203409</v>
      </c>
      <c r="H23" s="16">
        <v>5.9793598165491808</v>
      </c>
      <c r="I23" s="15">
        <v>1767776027</v>
      </c>
      <c r="J23" s="16">
        <v>17.005790601498969</v>
      </c>
      <c r="K23" s="15">
        <v>6196535</v>
      </c>
      <c r="L23" s="15">
        <v>1449911100</v>
      </c>
      <c r="M23" s="16">
        <v>18.452819230072599</v>
      </c>
      <c r="N23" s="15">
        <v>6193043</v>
      </c>
      <c r="O23" s="15">
        <v>336733818</v>
      </c>
      <c r="P23" s="16">
        <v>21.291864316037607</v>
      </c>
      <c r="Q23" s="15">
        <v>339962887</v>
      </c>
      <c r="R23" s="16">
        <v>21.177770393764291</v>
      </c>
      <c r="S23" s="16">
        <v>23.447153897918295</v>
      </c>
      <c r="T23" s="16">
        <v>19.231106305753741</v>
      </c>
      <c r="U23" s="15">
        <v>54802.591123686994</v>
      </c>
      <c r="V23" s="23" t="s">
        <v>16</v>
      </c>
      <c r="W23" s="24">
        <f t="shared" si="2"/>
        <v>6215046</v>
      </c>
      <c r="X23" s="25">
        <f t="shared" si="3"/>
        <v>284923.96838253492</v>
      </c>
      <c r="Y23" s="25">
        <f t="shared" si="4"/>
        <v>1770815570000.0002</v>
      </c>
      <c r="Z23" s="26">
        <f>SUM(W$12:W23)/W$30</f>
        <v>0.99002431954055958</v>
      </c>
      <c r="AA23" s="26">
        <f>SUM(Y$12:Y23)/Y$30</f>
        <v>0.79195541203885278</v>
      </c>
      <c r="AB23" s="25">
        <f t="shared" si="15"/>
        <v>3433354134280.6001</v>
      </c>
      <c r="AC23" s="27">
        <f t="shared" si="16"/>
        <v>5.8758790572491178E-2</v>
      </c>
      <c r="AD23" s="28">
        <f t="shared" si="7"/>
        <v>54699.979211738741</v>
      </c>
      <c r="AE23" s="29">
        <f t="shared" si="0"/>
        <v>0.19198096784296967</v>
      </c>
      <c r="AF23" s="28">
        <f t="shared" si="8"/>
        <v>230223.98917079618</v>
      </c>
      <c r="AG23" s="25">
        <f t="shared" si="9"/>
        <v>1430852683000</v>
      </c>
      <c r="AH23" s="26">
        <f>SUM(AG$12:AG23)/AG$30</f>
        <v>0.82216231043768484</v>
      </c>
      <c r="AI23" s="25">
        <f t="shared" si="17"/>
        <v>2774215484633.7485</v>
      </c>
      <c r="AJ23" s="27">
        <f t="shared" si="18"/>
        <v>6.1619940480692907E-2</v>
      </c>
      <c r="AL23" s="22">
        <f t="shared" si="12"/>
        <v>0.99002431954055958</v>
      </c>
      <c r="AM23" s="22">
        <f t="shared" si="13"/>
        <v>0.79195541203885278</v>
      </c>
      <c r="AN23" s="22">
        <f t="shared" si="14"/>
        <v>0.82216231043768484</v>
      </c>
    </row>
    <row r="24" spans="1:40" s="2" customFormat="1" ht="15.95" customHeight="1">
      <c r="A24" s="14" t="s">
        <v>17</v>
      </c>
      <c r="B24" s="15">
        <v>1010203</v>
      </c>
      <c r="C24" s="16">
        <v>0.66068126447896969</v>
      </c>
      <c r="D24" s="15">
        <v>679941585</v>
      </c>
      <c r="E24" s="16">
        <v>6.1757288933379977</v>
      </c>
      <c r="F24" s="15">
        <v>673074.20884713274</v>
      </c>
      <c r="G24" s="15">
        <v>1009082</v>
      </c>
      <c r="H24" s="16">
        <v>0.97263687794937914</v>
      </c>
      <c r="I24" s="15">
        <v>679185290</v>
      </c>
      <c r="J24" s="16">
        <v>6.5336799713023561</v>
      </c>
      <c r="K24" s="15">
        <v>1008071</v>
      </c>
      <c r="L24" s="15">
        <v>595494762</v>
      </c>
      <c r="M24" s="16">
        <v>7.5787799649517176</v>
      </c>
      <c r="N24" s="15">
        <v>1007251</v>
      </c>
      <c r="O24" s="15">
        <v>169190566</v>
      </c>
      <c r="P24" s="16">
        <v>10.698012442651677</v>
      </c>
      <c r="Q24" s="15">
        <v>172977458</v>
      </c>
      <c r="R24" s="16">
        <v>10.775520002043654</v>
      </c>
      <c r="S24" s="16">
        <v>29.047687576469393</v>
      </c>
      <c r="T24" s="16">
        <v>25.468375205829325</v>
      </c>
      <c r="U24" s="15">
        <v>171420.61596579861</v>
      </c>
      <c r="V24" s="23" t="s">
        <v>17</v>
      </c>
      <c r="W24" s="24">
        <f t="shared" si="2"/>
        <v>1010203</v>
      </c>
      <c r="X24" s="25">
        <f t="shared" si="3"/>
        <v>673074.20884713274</v>
      </c>
      <c r="Y24" s="25">
        <f t="shared" si="4"/>
        <v>679941585000</v>
      </c>
      <c r="Z24" s="26">
        <f>SUM(W$12:W24)/W$30</f>
        <v>0.99672004085875821</v>
      </c>
      <c r="AA24" s="26">
        <f>SUM(Y$12:Y24)/Y$30</f>
        <v>0.85243692787698433</v>
      </c>
      <c r="AB24" s="25">
        <f t="shared" si="15"/>
        <v>1350870109399.7234</v>
      </c>
      <c r="AC24" s="27">
        <f t="shared" si="16"/>
        <v>1.1010392845856986E-2</v>
      </c>
      <c r="AD24" s="28">
        <f t="shared" si="7"/>
        <v>171230.39428708883</v>
      </c>
      <c r="AE24" s="29">
        <f t="shared" si="0"/>
        <v>0.2544004688285097</v>
      </c>
      <c r="AF24" s="28">
        <f t="shared" si="8"/>
        <v>501843.81456004392</v>
      </c>
      <c r="AG24" s="25">
        <f t="shared" si="9"/>
        <v>506964127000.00006</v>
      </c>
      <c r="AH24" s="26">
        <f>SUM(AG$12:AG24)/AG$30</f>
        <v>0.87476801770813728</v>
      </c>
      <c r="AI24" s="25">
        <f t="shared" si="17"/>
        <v>1007208120242.0137</v>
      </c>
      <c r="AJ24" s="27">
        <f t="shared" si="18"/>
        <v>1.1362172573663764E-2</v>
      </c>
      <c r="AL24" s="22">
        <f t="shared" si="12"/>
        <v>0.99672004085875821</v>
      </c>
      <c r="AM24" s="22">
        <f t="shared" si="13"/>
        <v>0.85243692787698433</v>
      </c>
      <c r="AN24" s="22">
        <f t="shared" si="14"/>
        <v>0.87476801770813728</v>
      </c>
    </row>
    <row r="25" spans="1:40" s="2" customFormat="1" ht="15.95" customHeight="1">
      <c r="A25" s="14" t="s">
        <v>46</v>
      </c>
      <c r="B25" s="15">
        <v>222611</v>
      </c>
      <c r="C25" s="16">
        <v>0.14558946762871217</v>
      </c>
      <c r="D25" s="15">
        <v>268740908</v>
      </c>
      <c r="E25" s="16">
        <v>2.4409023171563904</v>
      </c>
      <c r="F25" s="15">
        <v>1207222.0510217375</v>
      </c>
      <c r="G25" s="15">
        <v>222370</v>
      </c>
      <c r="H25" s="16">
        <v>0.21433863902993361</v>
      </c>
      <c r="I25" s="15">
        <v>268450210</v>
      </c>
      <c r="J25" s="16">
        <v>2.5824584044935825</v>
      </c>
      <c r="K25" s="15">
        <v>222016</v>
      </c>
      <c r="L25" s="15">
        <v>236891551</v>
      </c>
      <c r="M25" s="16">
        <v>3.0148862007708779</v>
      </c>
      <c r="N25" s="15">
        <v>221861</v>
      </c>
      <c r="O25" s="15">
        <v>72348263</v>
      </c>
      <c r="P25" s="16">
        <v>4.5746204181280179</v>
      </c>
      <c r="Q25" s="15">
        <v>74270402</v>
      </c>
      <c r="R25" s="16">
        <v>4.6266271430050905</v>
      </c>
      <c r="S25" s="16">
        <v>31.352068778510382</v>
      </c>
      <c r="T25" s="16">
        <v>27.666360179044002</v>
      </c>
      <c r="U25" s="15">
        <v>333994.70252282231</v>
      </c>
      <c r="V25" s="23" t="s">
        <v>46</v>
      </c>
      <c r="W25" s="24">
        <f t="shared" si="2"/>
        <v>222611</v>
      </c>
      <c r="X25" s="25">
        <f t="shared" si="3"/>
        <v>1207222.0510217375</v>
      </c>
      <c r="Y25" s="25">
        <f t="shared" si="4"/>
        <v>268740908000</v>
      </c>
      <c r="Z25" s="26">
        <f>SUM(W$12:W25)/W$30</f>
        <v>0.99819552768503528</v>
      </c>
      <c r="AA25" s="26">
        <f>SUM(Y$12:Y25)/Y$30</f>
        <v>0.87634171299695285</v>
      </c>
      <c r="AB25" s="25">
        <f t="shared" si="15"/>
        <v>536115421273.79535</v>
      </c>
      <c r="AC25" s="27">
        <f t="shared" si="16"/>
        <v>2.5507901101586767E-3</v>
      </c>
      <c r="AD25" s="28">
        <f t="shared" si="7"/>
        <v>333633.11786030338</v>
      </c>
      <c r="AE25" s="29">
        <f t="shared" si="0"/>
        <v>0.27636433378427072</v>
      </c>
      <c r="AF25" s="28">
        <f t="shared" si="8"/>
        <v>873588.93316143414</v>
      </c>
      <c r="AG25" s="25">
        <f t="shared" si="9"/>
        <v>194470506000</v>
      </c>
      <c r="AH25" s="26">
        <f>SUM(AG$12:AG25)/AG$30</f>
        <v>0.89494747019111887</v>
      </c>
      <c r="AI25" s="25">
        <f t="shared" si="17"/>
        <v>387952240041.9892</v>
      </c>
      <c r="AJ25" s="27">
        <f t="shared" si="18"/>
        <v>2.6111918886538546E-3</v>
      </c>
      <c r="AL25" s="22">
        <f t="shared" si="12"/>
        <v>0.99819552768503528</v>
      </c>
      <c r="AM25" s="22">
        <f t="shared" si="13"/>
        <v>0.87634171299695285</v>
      </c>
      <c r="AN25" s="22">
        <f t="shared" si="14"/>
        <v>0.89494747019111887</v>
      </c>
    </row>
    <row r="26" spans="1:40" s="2" customFormat="1" ht="15.95" customHeight="1">
      <c r="A26" s="14" t="s">
        <v>47</v>
      </c>
      <c r="B26" s="15">
        <v>90527</v>
      </c>
      <c r="C26" s="16">
        <v>5.9205419929942493E-2</v>
      </c>
      <c r="D26" s="15">
        <v>155813355</v>
      </c>
      <c r="E26" s="16">
        <v>1.4152113353111511</v>
      </c>
      <c r="F26" s="15">
        <v>1721181.0288643166</v>
      </c>
      <c r="G26" s="15">
        <v>90443</v>
      </c>
      <c r="H26" s="16">
        <v>8.7176460537771658E-2</v>
      </c>
      <c r="I26" s="15">
        <v>155667802</v>
      </c>
      <c r="J26" s="16">
        <v>1.4975053421785103</v>
      </c>
      <c r="K26" s="15">
        <v>90314</v>
      </c>
      <c r="L26" s="15">
        <v>137549143</v>
      </c>
      <c r="M26" s="16">
        <v>1.7505690321499061</v>
      </c>
      <c r="N26" s="15">
        <v>90191</v>
      </c>
      <c r="O26" s="15">
        <v>42912660</v>
      </c>
      <c r="P26" s="16">
        <v>2.7133910683133537</v>
      </c>
      <c r="Q26" s="15">
        <v>44168337</v>
      </c>
      <c r="R26" s="16">
        <v>2.7514382758503988</v>
      </c>
      <c r="S26" s="16">
        <v>32.110950338672779</v>
      </c>
      <c r="T26" s="16">
        <v>28.37345708780548</v>
      </c>
      <c r="U26" s="15">
        <v>488355.50567760906</v>
      </c>
      <c r="V26" s="23" t="s">
        <v>47</v>
      </c>
      <c r="W26" s="24">
        <f t="shared" si="2"/>
        <v>90527</v>
      </c>
      <c r="X26" s="25">
        <f t="shared" si="3"/>
        <v>1721181.0288643166</v>
      </c>
      <c r="Y26" s="25">
        <f t="shared" si="4"/>
        <v>155813355000</v>
      </c>
      <c r="Z26" s="26">
        <f>SUM(W$12:W26)/W$30</f>
        <v>0.99879554922899483</v>
      </c>
      <c r="AA26" s="26">
        <f>SUM(Y$12:Y26)/Y$30</f>
        <v>0.89020147405013939</v>
      </c>
      <c r="AB26" s="25">
        <f t="shared" si="15"/>
        <v>311157879599.03809</v>
      </c>
      <c r="AC26" s="27">
        <f t="shared" si="16"/>
        <v>1.0599639705632209E-3</v>
      </c>
      <c r="AD26" s="28">
        <f t="shared" si="7"/>
        <v>487902.36062169296</v>
      </c>
      <c r="AE26" s="29">
        <f t="shared" si="0"/>
        <v>0.28346952031165751</v>
      </c>
      <c r="AF26" s="28">
        <f t="shared" si="8"/>
        <v>1233278.6682426236</v>
      </c>
      <c r="AG26" s="25">
        <f t="shared" si="9"/>
        <v>111645017999.99998</v>
      </c>
      <c r="AH26" s="26">
        <f>SUM(AG$12:AG26)/AG$30</f>
        <v>0.90653244203097538</v>
      </c>
      <c r="AI26" s="25">
        <f t="shared" si="17"/>
        <v>222954104727.90625</v>
      </c>
      <c r="AJ26" s="27">
        <f t="shared" si="18"/>
        <v>1.0809267583436161E-3</v>
      </c>
      <c r="AL26" s="22">
        <f t="shared" si="12"/>
        <v>0.99879554922899483</v>
      </c>
      <c r="AM26" s="22">
        <f t="shared" si="13"/>
        <v>0.89020147405013939</v>
      </c>
      <c r="AN26" s="22">
        <f t="shared" si="14"/>
        <v>0.90653244203097538</v>
      </c>
    </row>
    <row r="27" spans="1:40" s="2" customFormat="1" ht="15.95" customHeight="1">
      <c r="A27" s="14" t="s">
        <v>48</v>
      </c>
      <c r="B27" s="15">
        <v>129868</v>
      </c>
      <c r="C27" s="16">
        <v>8.4934765047574426E-2</v>
      </c>
      <c r="D27" s="15">
        <v>386043696</v>
      </c>
      <c r="E27" s="16">
        <v>3.5063323968899338</v>
      </c>
      <c r="F27" s="15">
        <v>2972585.2095974372</v>
      </c>
      <c r="G27" s="15">
        <v>129741</v>
      </c>
      <c r="H27" s="16">
        <v>0.12505513048694794</v>
      </c>
      <c r="I27" s="15">
        <v>385644202</v>
      </c>
      <c r="J27" s="16">
        <v>3.7098503688975359</v>
      </c>
      <c r="K27" s="15">
        <v>129495</v>
      </c>
      <c r="L27" s="15">
        <v>340679096</v>
      </c>
      <c r="M27" s="16">
        <v>4.3357760168554815</v>
      </c>
      <c r="N27" s="15">
        <v>129442</v>
      </c>
      <c r="O27" s="15">
        <v>107262711</v>
      </c>
      <c r="P27" s="16">
        <v>6.7822801474081666</v>
      </c>
      <c r="Q27" s="15">
        <v>110730178</v>
      </c>
      <c r="R27" s="16">
        <v>6.8978655465549403</v>
      </c>
      <c r="S27" s="16">
        <v>32.502780270380896</v>
      </c>
      <c r="T27" s="16">
        <v>28.713041042945591</v>
      </c>
      <c r="U27" s="15">
        <v>853470.97679222457</v>
      </c>
      <c r="V27" s="23" t="s">
        <v>48</v>
      </c>
      <c r="W27" s="24">
        <f t="shared" si="2"/>
        <v>129868</v>
      </c>
      <c r="X27" s="25">
        <f t="shared" si="3"/>
        <v>2972585.2095974372</v>
      </c>
      <c r="Y27" s="25">
        <f t="shared" si="4"/>
        <v>386043696000</v>
      </c>
      <c r="Z27" s="26">
        <f>SUM(W$12:W27)/W$30</f>
        <v>0.99965632665308857</v>
      </c>
      <c r="AA27" s="26">
        <f>SUM(Y$12:Y27)/Y$30</f>
        <v>0.92454046497071218</v>
      </c>
      <c r="AB27" s="25">
        <f t="shared" si="15"/>
        <v>771489748443.65283</v>
      </c>
      <c r="AC27" s="27">
        <f t="shared" si="16"/>
        <v>1.5620888916652463E-3</v>
      </c>
      <c r="AD27" s="28">
        <f t="shared" si="7"/>
        <v>852636.35383620288</v>
      </c>
      <c r="AE27" s="29">
        <f t="shared" si="0"/>
        <v>0.28683327599267416</v>
      </c>
      <c r="AF27" s="28">
        <f t="shared" si="8"/>
        <v>2119948.8557612342</v>
      </c>
      <c r="AG27" s="25">
        <f t="shared" si="9"/>
        <v>275313517999.99994</v>
      </c>
      <c r="AH27" s="26">
        <f>SUM(AG$12:AG27)/AG$30</f>
        <v>0.93510066128785074</v>
      </c>
      <c r="AI27" s="25">
        <f t="shared" si="17"/>
        <v>550200816502.79565</v>
      </c>
      <c r="AJ27" s="27">
        <f t="shared" si="18"/>
        <v>1.5852361988005386E-3</v>
      </c>
      <c r="AL27" s="22">
        <f t="shared" si="12"/>
        <v>0.99965632665308857</v>
      </c>
      <c r="AM27" s="22">
        <f t="shared" si="13"/>
        <v>0.92454046497071218</v>
      </c>
      <c r="AN27" s="22">
        <f t="shared" si="14"/>
        <v>0.93510066128785074</v>
      </c>
    </row>
    <row r="28" spans="1:40" s="2" customFormat="1" ht="15.95" customHeight="1">
      <c r="A28" s="14" t="s">
        <v>59</v>
      </c>
      <c r="B28" s="15">
        <v>31628</v>
      </c>
      <c r="C28" s="16" t="s">
        <v>75</v>
      </c>
      <c r="D28" s="15">
        <v>216163537</v>
      </c>
      <c r="E28" s="16">
        <v>1.9633560155568914</v>
      </c>
      <c r="F28" s="15">
        <v>6834562.3181990637</v>
      </c>
      <c r="G28" s="15">
        <v>31602</v>
      </c>
      <c r="H28" s="16" t="s">
        <v>75</v>
      </c>
      <c r="I28" s="15">
        <v>215996587</v>
      </c>
      <c r="J28" s="16">
        <v>2.0778609241545363</v>
      </c>
      <c r="K28" s="15">
        <v>31546</v>
      </c>
      <c r="L28" s="15">
        <v>190638120</v>
      </c>
      <c r="M28" s="16">
        <v>2.4262251435421716</v>
      </c>
      <c r="N28" s="15">
        <v>31521</v>
      </c>
      <c r="O28" s="15">
        <v>59176668</v>
      </c>
      <c r="P28" s="16">
        <v>3.7417732297122726</v>
      </c>
      <c r="Q28" s="15">
        <v>61274648</v>
      </c>
      <c r="R28" s="16">
        <v>3.8170649677496367</v>
      </c>
      <c r="S28" s="16">
        <v>32.141865435936943</v>
      </c>
      <c r="T28" s="16">
        <v>28.368340838644823</v>
      </c>
      <c r="U28" s="15">
        <v>1938948.4209860137</v>
      </c>
      <c r="V28" s="23" t="s">
        <v>59</v>
      </c>
      <c r="W28" s="24">
        <f t="shared" si="2"/>
        <v>31628</v>
      </c>
      <c r="X28" s="25">
        <f t="shared" si="3"/>
        <v>6834562.3181990637</v>
      </c>
      <c r="Y28" s="25">
        <f t="shared" si="4"/>
        <v>216163537000</v>
      </c>
      <c r="Z28" s="26">
        <f>SUM(W$12:W28)/W$30</f>
        <v>0.99986596003751926</v>
      </c>
      <c r="AA28" s="26">
        <f>SUM(Y$12:Y28)/Y$30</f>
        <v>0.94376843789531573</v>
      </c>
      <c r="AB28" s="25">
        <f t="shared" si="15"/>
        <v>432223809801.36981</v>
      </c>
      <c r="AC28" s="27">
        <f t="shared" si="16"/>
        <v>3.9165991846980654E-4</v>
      </c>
      <c r="AD28" s="28">
        <f t="shared" si="7"/>
        <v>1937354.4960161883</v>
      </c>
      <c r="AE28" s="29">
        <f t="shared" si="0"/>
        <v>0.28346431063440641</v>
      </c>
      <c r="AF28" s="28">
        <f t="shared" si="8"/>
        <v>4897207.8221828751</v>
      </c>
      <c r="AG28" s="25">
        <f t="shared" si="9"/>
        <v>154888888999.99997</v>
      </c>
      <c r="AH28" s="26">
        <f>SUM(AG$12:AG28)/AG$30</f>
        <v>0.9511728824179656</v>
      </c>
      <c r="AI28" s="25">
        <f t="shared" si="17"/>
        <v>309703785516.24768</v>
      </c>
      <c r="AJ28" s="27">
        <f t="shared" si="18"/>
        <v>3.9542590692913333E-4</v>
      </c>
      <c r="AL28" s="22">
        <f t="shared" si="12"/>
        <v>0.99986596003751926</v>
      </c>
      <c r="AM28" s="22">
        <f t="shared" si="13"/>
        <v>0.94376843789531573</v>
      </c>
      <c r="AN28" s="22">
        <f t="shared" si="14"/>
        <v>0.9511728824179656</v>
      </c>
    </row>
    <row r="29" spans="1:40" s="2" customFormat="1" ht="15.95" customHeight="1" thickBot="1">
      <c r="A29" s="14" t="s">
        <v>45</v>
      </c>
      <c r="B29" s="15">
        <v>20223</v>
      </c>
      <c r="C29" s="16" t="s">
        <v>75</v>
      </c>
      <c r="D29" s="15">
        <v>632163016</v>
      </c>
      <c r="E29" s="16">
        <v>5.7417688362315582</v>
      </c>
      <c r="F29" s="15">
        <v>31259606.190970678</v>
      </c>
      <c r="G29" s="15">
        <v>20209</v>
      </c>
      <c r="H29" s="16" t="s">
        <v>75</v>
      </c>
      <c r="I29" s="15">
        <v>631499911</v>
      </c>
      <c r="J29" s="16">
        <v>6.0749524189193203</v>
      </c>
      <c r="K29" s="30">
        <v>20174</v>
      </c>
      <c r="L29" s="15">
        <v>541911101</v>
      </c>
      <c r="M29" s="16">
        <v>6.8968280783026037</v>
      </c>
      <c r="N29" s="15">
        <v>20151</v>
      </c>
      <c r="O29" s="15">
        <v>153637455</v>
      </c>
      <c r="P29" s="16">
        <v>9.7145806891345075</v>
      </c>
      <c r="Q29" s="15">
        <v>161613368</v>
      </c>
      <c r="R29" s="16">
        <v>10.067601291040141</v>
      </c>
      <c r="S29" s="16">
        <v>29.82285612931188</v>
      </c>
      <c r="T29" s="16">
        <v>25.591985871237917</v>
      </c>
      <c r="U29" s="15">
        <v>7997098.7183927959</v>
      </c>
      <c r="V29" s="23" t="s">
        <v>45</v>
      </c>
      <c r="W29" s="24">
        <f t="shared" si="2"/>
        <v>20223</v>
      </c>
      <c r="X29" s="25">
        <f t="shared" si="3"/>
        <v>31259606.190970678</v>
      </c>
      <c r="Y29" s="31">
        <f t="shared" si="4"/>
        <v>632163016000</v>
      </c>
      <c r="Z29" s="32">
        <f>SUM(W$12:W29)/W$30</f>
        <v>1</v>
      </c>
      <c r="AA29" s="32">
        <f>SUM(Y$12:Y29)/Y$30</f>
        <v>1</v>
      </c>
      <c r="AB29" s="31">
        <f t="shared" si="15"/>
        <v>1264241296893.0537</v>
      </c>
      <c r="AC29" s="33">
        <f t="shared" si="16"/>
        <v>2.6054264848672786E-4</v>
      </c>
      <c r="AD29" s="34">
        <f t="shared" si="7"/>
        <v>7991562.4783662166</v>
      </c>
      <c r="AE29" s="35">
        <f t="shared" si="0"/>
        <v>0.25565141254641194</v>
      </c>
      <c r="AF29" s="36">
        <f t="shared" si="8"/>
        <v>23268043.712604463</v>
      </c>
      <c r="AG29" s="37">
        <f t="shared" si="9"/>
        <v>470549648000.00006</v>
      </c>
      <c r="AH29" s="38">
        <f>SUM(AG$12:AG29)/AG$30</f>
        <v>1</v>
      </c>
      <c r="AI29" s="37">
        <f t="shared" si="17"/>
        <v>941036223542.83691</v>
      </c>
      <c r="AJ29" s="39">
        <f t="shared" si="18"/>
        <v>2.6153513995273454E-4</v>
      </c>
      <c r="AL29" s="22">
        <f t="shared" si="12"/>
        <v>1</v>
      </c>
      <c r="AM29" s="22">
        <f t="shared" si="13"/>
        <v>1</v>
      </c>
      <c r="AN29" s="22">
        <f t="shared" si="14"/>
        <v>1</v>
      </c>
    </row>
    <row r="30" spans="1:40" s="2" customFormat="1" ht="15.95" customHeight="1">
      <c r="A30" s="5" t="s">
        <v>77</v>
      </c>
      <c r="B30" s="40"/>
      <c r="C30" s="41"/>
      <c r="D30" s="40"/>
      <c r="E30" s="41"/>
      <c r="F30" s="40"/>
      <c r="G30" s="42"/>
      <c r="H30" s="43"/>
      <c r="I30" s="42"/>
      <c r="J30" s="43"/>
      <c r="K30" s="42"/>
      <c r="L30" s="40"/>
      <c r="M30" s="41"/>
      <c r="N30" s="40"/>
      <c r="O30" s="42"/>
      <c r="P30" s="43"/>
      <c r="Q30" s="42"/>
      <c r="R30" s="43"/>
      <c r="S30" s="41"/>
      <c r="T30" s="43"/>
      <c r="U30" s="42"/>
      <c r="V30" s="44" t="s">
        <v>6</v>
      </c>
      <c r="W30" s="45">
        <f>SUM(W11:W29)</f>
        <v>150872916</v>
      </c>
      <c r="X30" s="46"/>
      <c r="Y30" s="47">
        <f>SUM(Y11:Y29)</f>
        <v>11242138620000</v>
      </c>
      <c r="Z30" s="21"/>
      <c r="AA30" s="48" t="s">
        <v>97</v>
      </c>
      <c r="AB30" s="49">
        <f>SUM(AB12:AB29)/Y30-1</f>
        <v>0.59552525524361188</v>
      </c>
      <c r="AC30" s="50">
        <f>1-SUM(AC12:AC29)</f>
        <v>0.595525255243612</v>
      </c>
      <c r="AD30" s="51">
        <f>SUMPRODUCT(W12:W29,AD12:AD29)</f>
        <v>1605082998000</v>
      </c>
      <c r="AE30" s="20"/>
      <c r="AF30" s="19"/>
      <c r="AG30" s="52">
        <f>SUM(AG11:AG29)</f>
        <v>9637055622000</v>
      </c>
      <c r="AH30" s="48" t="s">
        <v>97</v>
      </c>
      <c r="AI30" s="49">
        <f>SUM(AI12:AI29)/AG30-1</f>
        <v>0.5608013912044203</v>
      </c>
      <c r="AJ30" s="50">
        <f>1-SUM(AJ12:AJ29)</f>
        <v>0.56080139120442052</v>
      </c>
    </row>
    <row r="31" spans="1:40" s="2" customFormat="1" ht="15.95" customHeight="1">
      <c r="A31" s="53" t="s">
        <v>8</v>
      </c>
      <c r="B31" s="54">
        <v>2030316</v>
      </c>
      <c r="C31" s="55">
        <v>1.3278437523664886</v>
      </c>
      <c r="D31" s="54">
        <v>-232238464</v>
      </c>
      <c r="E31" s="55" t="s">
        <v>74</v>
      </c>
      <c r="F31" s="54">
        <v>-114385.37843370195</v>
      </c>
      <c r="G31" s="54">
        <v>3445</v>
      </c>
      <c r="H31" s="55" t="s">
        <v>75</v>
      </c>
      <c r="I31" s="54">
        <v>-11664646</v>
      </c>
      <c r="J31" s="55" t="s">
        <v>74</v>
      </c>
      <c r="K31" s="56">
        <v>0</v>
      </c>
      <c r="L31" s="56">
        <v>0</v>
      </c>
      <c r="M31" s="55">
        <v>0</v>
      </c>
      <c r="N31" s="54">
        <v>3436</v>
      </c>
      <c r="O31" s="54">
        <v>198231</v>
      </c>
      <c r="P31" s="55" t="s">
        <v>75</v>
      </c>
      <c r="Q31" s="54">
        <v>198770</v>
      </c>
      <c r="R31" s="55" t="s">
        <v>75</v>
      </c>
      <c r="S31" s="55" t="s">
        <v>74</v>
      </c>
      <c r="T31" s="55" t="s">
        <v>74</v>
      </c>
      <c r="U31" s="54">
        <v>57698.113207547169</v>
      </c>
      <c r="V31" s="57" t="s">
        <v>95</v>
      </c>
      <c r="Y31" s="58">
        <f>Y30/$W30</f>
        <v>74513.961273208246</v>
      </c>
      <c r="AC31" s="59"/>
      <c r="AD31" s="60">
        <f>AD30/$W30</f>
        <v>10638.642378993987</v>
      </c>
      <c r="AE31" s="61">
        <f>AD31/Y31</f>
        <v>0.14277381308432932</v>
      </c>
      <c r="AF31" s="62"/>
      <c r="AG31" s="25">
        <f>AG30/$W30</f>
        <v>63875.318894214251</v>
      </c>
      <c r="AJ31" s="59"/>
    </row>
    <row r="32" spans="1:40" s="2" customFormat="1" ht="15.95" customHeight="1" thickBot="1">
      <c r="A32" s="14" t="s">
        <v>19</v>
      </c>
      <c r="B32" s="15">
        <v>9752106</v>
      </c>
      <c r="C32" s="16">
        <v>6.3779594036178349</v>
      </c>
      <c r="D32" s="15">
        <v>25230099</v>
      </c>
      <c r="E32" s="16">
        <v>0.22915829067298205</v>
      </c>
      <c r="F32" s="15">
        <v>2587.143638512543</v>
      </c>
      <c r="G32" s="15">
        <v>187314</v>
      </c>
      <c r="H32" s="16">
        <v>0.18054876031502895</v>
      </c>
      <c r="I32" s="15">
        <v>585986</v>
      </c>
      <c r="J32" s="16" t="s">
        <v>75</v>
      </c>
      <c r="K32" s="15">
        <v>186663</v>
      </c>
      <c r="L32" s="15">
        <v>271522</v>
      </c>
      <c r="M32" s="16" t="s">
        <v>75</v>
      </c>
      <c r="N32" s="15">
        <v>187314</v>
      </c>
      <c r="O32" s="15">
        <v>31956</v>
      </c>
      <c r="P32" s="16" t="s">
        <v>75</v>
      </c>
      <c r="Q32" s="15">
        <v>31956</v>
      </c>
      <c r="R32" s="16" t="s">
        <v>75</v>
      </c>
      <c r="S32" s="16">
        <v>11.769212071213381</v>
      </c>
      <c r="T32" s="16">
        <v>5.4533726061714782</v>
      </c>
      <c r="U32" s="15">
        <v>170.60123642653514</v>
      </c>
      <c r="V32" s="63"/>
      <c r="W32" s="64"/>
      <c r="X32" s="64"/>
      <c r="Y32" s="64"/>
      <c r="Z32" s="64"/>
      <c r="AA32" s="64"/>
      <c r="AB32" s="64"/>
      <c r="AC32" s="65"/>
      <c r="AD32" s="63"/>
      <c r="AE32" s="65"/>
      <c r="AF32" s="63"/>
      <c r="AG32" s="90" t="s">
        <v>99</v>
      </c>
      <c r="AH32" s="90"/>
      <c r="AI32" s="66">
        <f>1-AI30/AB30</f>
        <v>5.8307962145093373E-2</v>
      </c>
      <c r="AJ32" s="65"/>
    </row>
    <row r="33" spans="1:34" s="2" customFormat="1" ht="15.95" customHeight="1">
      <c r="A33" s="14" t="s">
        <v>20</v>
      </c>
      <c r="B33" s="15">
        <v>20541669</v>
      </c>
      <c r="C33" s="16">
        <v>13.434424417100773</v>
      </c>
      <c r="D33" s="15">
        <v>106677760</v>
      </c>
      <c r="E33" s="16">
        <v>0.96892577133457203</v>
      </c>
      <c r="F33" s="15">
        <v>5193.237219429443</v>
      </c>
      <c r="G33" s="15">
        <v>2110164</v>
      </c>
      <c r="H33" s="16">
        <v>2.0339509821017261</v>
      </c>
      <c r="I33" s="15">
        <v>15785919</v>
      </c>
      <c r="J33" s="16">
        <v>0.15185862284929832</v>
      </c>
      <c r="K33" s="15">
        <v>2109492</v>
      </c>
      <c r="L33" s="15">
        <v>3845105</v>
      </c>
      <c r="M33" s="16" t="s">
        <v>75</v>
      </c>
      <c r="N33" s="15">
        <v>2110164</v>
      </c>
      <c r="O33" s="15">
        <v>400020</v>
      </c>
      <c r="P33" s="16" t="s">
        <v>75</v>
      </c>
      <c r="Q33" s="15">
        <v>400020</v>
      </c>
      <c r="R33" s="16" t="s">
        <v>75</v>
      </c>
      <c r="S33" s="16">
        <v>10.403356995452659</v>
      </c>
      <c r="T33" s="16">
        <v>2.5340304862833771</v>
      </c>
      <c r="U33" s="15">
        <v>189.5682041774952</v>
      </c>
      <c r="AG33" s="67"/>
      <c r="AH33" s="67"/>
    </row>
    <row r="34" spans="1:34" s="2" customFormat="1" ht="15.95" customHeight="1">
      <c r="A34" s="14" t="s">
        <v>21</v>
      </c>
      <c r="B34" s="15">
        <v>32136306</v>
      </c>
      <c r="C34" s="16">
        <v>21.017414602573048</v>
      </c>
      <c r="D34" s="15">
        <v>251678929</v>
      </c>
      <c r="E34" s="16">
        <v>2.2859328918228505</v>
      </c>
      <c r="F34" s="15">
        <v>7831.607310435742</v>
      </c>
      <c r="G34" s="15">
        <v>6377368</v>
      </c>
      <c r="H34" s="16">
        <v>6.1470359208213772</v>
      </c>
      <c r="I34" s="15">
        <v>70647258</v>
      </c>
      <c r="J34" s="16">
        <v>0.67961803857976677</v>
      </c>
      <c r="K34" s="15">
        <v>6376635</v>
      </c>
      <c r="L34" s="15">
        <v>18782255</v>
      </c>
      <c r="M34" s="16">
        <v>0.2390391771248094</v>
      </c>
      <c r="N34" s="15">
        <v>6377368</v>
      </c>
      <c r="O34" s="15">
        <v>1791677</v>
      </c>
      <c r="P34" s="16">
        <v>0.1132887210697837</v>
      </c>
      <c r="Q34" s="15">
        <v>1791677</v>
      </c>
      <c r="R34" s="16">
        <v>0.11161137164301239</v>
      </c>
      <c r="S34" s="16">
        <v>9.5392006976798047</v>
      </c>
      <c r="T34" s="16">
        <v>2.536088520236695</v>
      </c>
      <c r="U34" s="15">
        <v>280.94301599029569</v>
      </c>
    </row>
    <row r="35" spans="1:34" s="2" customFormat="1" ht="15.95" customHeight="1">
      <c r="A35" s="14" t="s">
        <v>22</v>
      </c>
      <c r="B35" s="15">
        <v>42801576</v>
      </c>
      <c r="C35" s="16">
        <v>27.992590947930985</v>
      </c>
      <c r="D35" s="15">
        <v>437776722</v>
      </c>
      <c r="E35" s="16">
        <v>3.9762097370264482</v>
      </c>
      <c r="F35" s="15">
        <v>10228.051462404095</v>
      </c>
      <c r="G35" s="15">
        <v>11600960</v>
      </c>
      <c r="H35" s="16">
        <v>11.181966892299764</v>
      </c>
      <c r="I35" s="15">
        <v>162033974</v>
      </c>
      <c r="J35" s="16">
        <v>1.5587471433521869</v>
      </c>
      <c r="K35" s="15">
        <v>11600120</v>
      </c>
      <c r="L35" s="15">
        <v>55360893</v>
      </c>
      <c r="M35" s="16">
        <v>0.70457047397208805</v>
      </c>
      <c r="N35" s="15">
        <v>11600960</v>
      </c>
      <c r="O35" s="15">
        <v>5297198</v>
      </c>
      <c r="P35" s="16">
        <v>0.33494473985736051</v>
      </c>
      <c r="Q35" s="15">
        <v>5297198</v>
      </c>
      <c r="R35" s="16">
        <v>0.3299855580244776</v>
      </c>
      <c r="S35" s="16">
        <v>9.5684836586721964</v>
      </c>
      <c r="T35" s="16">
        <v>3.2691897070919214</v>
      </c>
      <c r="U35" s="15">
        <v>456.61721098943536</v>
      </c>
    </row>
    <row r="36" spans="1:34" s="2" customFormat="1" ht="15.95" customHeight="1">
      <c r="A36" s="14" t="s">
        <v>23</v>
      </c>
      <c r="B36" s="15">
        <v>52785405</v>
      </c>
      <c r="C36" s="16">
        <v>34.522099143869625</v>
      </c>
      <c r="D36" s="15">
        <v>661994848</v>
      </c>
      <c r="E36" s="16">
        <v>6.0127234459920489</v>
      </c>
      <c r="F36" s="15">
        <v>12541.247869557881</v>
      </c>
      <c r="G36" s="15">
        <v>17100587</v>
      </c>
      <c r="H36" s="16">
        <v>16.482963278288327</v>
      </c>
      <c r="I36" s="15">
        <v>285984680</v>
      </c>
      <c r="J36" s="16">
        <v>2.7511378755204099</v>
      </c>
      <c r="K36" s="15">
        <v>17097701</v>
      </c>
      <c r="L36" s="15">
        <v>114734972</v>
      </c>
      <c r="M36" s="16">
        <v>1.4602162144171744</v>
      </c>
      <c r="N36" s="15">
        <v>17100587</v>
      </c>
      <c r="O36" s="15">
        <v>11611454</v>
      </c>
      <c r="P36" s="16">
        <v>0.73419861583344781</v>
      </c>
      <c r="Q36" s="15">
        <v>11611454</v>
      </c>
      <c r="R36" s="16">
        <v>0.72332809301550605</v>
      </c>
      <c r="S36" s="16">
        <v>10.120239537775806</v>
      </c>
      <c r="T36" s="16">
        <v>4.0601664396848109</v>
      </c>
      <c r="U36" s="15">
        <v>679.00908898624357</v>
      </c>
    </row>
    <row r="37" spans="1:34" s="2" customFormat="1" ht="15.95" customHeight="1">
      <c r="A37" s="14" t="s">
        <v>24</v>
      </c>
      <c r="B37" s="15">
        <v>61609953</v>
      </c>
      <c r="C37" s="16">
        <v>40.293427808598757</v>
      </c>
      <c r="D37" s="15">
        <v>904445745</v>
      </c>
      <c r="E37" s="16">
        <v>8.2148405731841088</v>
      </c>
      <c r="F37" s="15">
        <v>14680.18884870761</v>
      </c>
      <c r="G37" s="15">
        <v>22620418</v>
      </c>
      <c r="H37" s="16">
        <v>21.803433954257375</v>
      </c>
      <c r="I37" s="15">
        <v>437756211</v>
      </c>
      <c r="J37" s="16">
        <v>4.2111615640614186</v>
      </c>
      <c r="K37" s="15">
        <v>22617382</v>
      </c>
      <c r="L37" s="15">
        <v>195145965</v>
      </c>
      <c r="M37" s="16">
        <v>2.4835958671004548</v>
      </c>
      <c r="N37" s="15">
        <v>22620418</v>
      </c>
      <c r="O37" s="15">
        <v>20716757</v>
      </c>
      <c r="P37" s="16">
        <v>1.3099319270401355</v>
      </c>
      <c r="Q37" s="15">
        <v>20716757</v>
      </c>
      <c r="R37" s="16">
        <v>1.2905371139803539</v>
      </c>
      <c r="S37" s="16">
        <v>10.616031440875553</v>
      </c>
      <c r="T37" s="16">
        <v>4.7324872793181223</v>
      </c>
      <c r="U37" s="15">
        <v>915.84324392237136</v>
      </c>
    </row>
    <row r="38" spans="1:34" s="2" customFormat="1" ht="15.95" customHeight="1">
      <c r="A38" s="14" t="s">
        <v>25</v>
      </c>
      <c r="B38" s="15">
        <v>76818962</v>
      </c>
      <c r="C38" s="16">
        <v>50.240247702810152</v>
      </c>
      <c r="D38" s="15">
        <v>1434075704</v>
      </c>
      <c r="E38" s="16">
        <v>13.025328875019213</v>
      </c>
      <c r="F38" s="15">
        <v>18668.251518420675</v>
      </c>
      <c r="G38" s="15">
        <v>33525246</v>
      </c>
      <c r="H38" s="16">
        <v>32.314411120131872</v>
      </c>
      <c r="I38" s="15">
        <v>819507063</v>
      </c>
      <c r="J38" s="16">
        <v>7.883558378986562</v>
      </c>
      <c r="K38" s="15">
        <v>33522179</v>
      </c>
      <c r="L38" s="15">
        <v>422764733</v>
      </c>
      <c r="M38" s="16">
        <v>5.380468633489949</v>
      </c>
      <c r="N38" s="15">
        <v>33525246</v>
      </c>
      <c r="O38" s="15">
        <v>46883309</v>
      </c>
      <c r="P38" s="16">
        <v>2.964457386085483</v>
      </c>
      <c r="Q38" s="15">
        <v>46883363</v>
      </c>
      <c r="R38" s="16">
        <v>2.9205690822995756</v>
      </c>
      <c r="S38" s="16">
        <v>11.089705299519389</v>
      </c>
      <c r="T38" s="16">
        <v>5.7209223833132476</v>
      </c>
      <c r="U38" s="15">
        <v>1398.4494849045998</v>
      </c>
    </row>
    <row r="39" spans="1:34" s="2" customFormat="1" ht="15.95" customHeight="1">
      <c r="A39" s="14" t="s">
        <v>26</v>
      </c>
      <c r="B39" s="15">
        <v>88734561</v>
      </c>
      <c r="C39" s="16">
        <v>58.03314973769259</v>
      </c>
      <c r="D39" s="15">
        <v>1967413464</v>
      </c>
      <c r="E39" s="16">
        <v>17.869494148923096</v>
      </c>
      <c r="F39" s="15">
        <v>22171.896066516856</v>
      </c>
      <c r="G39" s="15">
        <v>43479934</v>
      </c>
      <c r="H39" s="16">
        <v>41.909564593566294</v>
      </c>
      <c r="I39" s="15">
        <v>1266102620</v>
      </c>
      <c r="J39" s="16">
        <v>12.179753377620175</v>
      </c>
      <c r="K39" s="15">
        <v>43475631</v>
      </c>
      <c r="L39" s="15">
        <v>708515614</v>
      </c>
      <c r="M39" s="16">
        <v>9.0171808097930235</v>
      </c>
      <c r="N39" s="15">
        <v>43478922</v>
      </c>
      <c r="O39" s="15">
        <v>80473595</v>
      </c>
      <c r="P39" s="16">
        <v>5.0883896246018345</v>
      </c>
      <c r="Q39" s="15">
        <v>80473762</v>
      </c>
      <c r="R39" s="16">
        <v>5.013061482674237</v>
      </c>
      <c r="S39" s="16">
        <v>11.358078835507499</v>
      </c>
      <c r="T39" s="16">
        <v>6.3560220734714221</v>
      </c>
      <c r="U39" s="15">
        <v>1850.8253025407075</v>
      </c>
    </row>
    <row r="40" spans="1:34" s="2" customFormat="1" ht="15.95" customHeight="1">
      <c r="A40" s="14" t="s">
        <v>27</v>
      </c>
      <c r="B40" s="15">
        <v>109693007</v>
      </c>
      <c r="C40" s="16">
        <v>71.740149820640482</v>
      </c>
      <c r="D40" s="15">
        <v>3254261537</v>
      </c>
      <c r="E40" s="16">
        <v>29.557593540229522</v>
      </c>
      <c r="F40" s="15">
        <v>29666.991780068533</v>
      </c>
      <c r="G40" s="15">
        <v>63036014</v>
      </c>
      <c r="H40" s="16">
        <v>60.759335569689441</v>
      </c>
      <c r="I40" s="15">
        <v>2470427179</v>
      </c>
      <c r="J40" s="16">
        <v>23.765209314225988</v>
      </c>
      <c r="K40" s="15">
        <v>63028485</v>
      </c>
      <c r="L40" s="15">
        <v>1520049701</v>
      </c>
      <c r="M40" s="16">
        <v>19.345463562061774</v>
      </c>
      <c r="N40" s="15">
        <v>63035002</v>
      </c>
      <c r="O40" s="15">
        <v>186128560</v>
      </c>
      <c r="P40" s="16">
        <v>11.769011109123184</v>
      </c>
      <c r="Q40" s="15">
        <v>186126588</v>
      </c>
      <c r="R40" s="16">
        <v>11.594636637024337</v>
      </c>
      <c r="S40" s="16">
        <v>12.244769883350019</v>
      </c>
      <c r="T40" s="16">
        <v>7.5341863780555505</v>
      </c>
      <c r="U40" s="15">
        <v>2952.7023710604544</v>
      </c>
    </row>
    <row r="41" spans="1:34" s="2" customFormat="1" ht="15.95" customHeight="1">
      <c r="A41" s="14" t="s">
        <v>28</v>
      </c>
      <c r="B41" s="15">
        <v>123201360</v>
      </c>
      <c r="C41" s="16">
        <v>80.574726377103175</v>
      </c>
      <c r="D41" s="15">
        <v>4424615995</v>
      </c>
      <c r="E41" s="16">
        <v>40.187612355327488</v>
      </c>
      <c r="F41" s="15">
        <v>35913.694418633044</v>
      </c>
      <c r="G41" s="15">
        <v>76250152</v>
      </c>
      <c r="H41" s="16">
        <v>73.496217140376714</v>
      </c>
      <c r="I41" s="15">
        <v>3615702157</v>
      </c>
      <c r="J41" s="16">
        <v>34.782615455917224</v>
      </c>
      <c r="K41" s="15">
        <v>76242042</v>
      </c>
      <c r="L41" s="15">
        <v>2332152962</v>
      </c>
      <c r="M41" s="16">
        <v>29.680990113576183</v>
      </c>
      <c r="N41" s="15">
        <v>76248829</v>
      </c>
      <c r="O41" s="15">
        <v>299094889</v>
      </c>
      <c r="P41" s="16">
        <v>18.911934156278683</v>
      </c>
      <c r="Q41" s="15">
        <v>299092997</v>
      </c>
      <c r="R41" s="16">
        <v>18.631806762038799</v>
      </c>
      <c r="S41" s="16">
        <v>12.824759004808364</v>
      </c>
      <c r="T41" s="16">
        <v>8.2720584830516497</v>
      </c>
      <c r="U41" s="15">
        <v>3922.5232888716077</v>
      </c>
    </row>
    <row r="42" spans="1:34" s="2" customFormat="1" ht="15.95" customHeight="1">
      <c r="A42" s="14" t="s">
        <v>29</v>
      </c>
      <c r="B42" s="15">
        <v>143152810</v>
      </c>
      <c r="C42" s="16">
        <v>93.623142600564151</v>
      </c>
      <c r="D42" s="15">
        <v>7132456953</v>
      </c>
      <c r="E42" s="16">
        <v>64.782212850140056</v>
      </c>
      <c r="F42" s="15">
        <v>49824.079268859619</v>
      </c>
      <c r="G42" s="15">
        <v>96036742</v>
      </c>
      <c r="H42" s="16">
        <v>92.56817276228297</v>
      </c>
      <c r="I42" s="15">
        <v>6302586298</v>
      </c>
      <c r="J42" s="16">
        <v>60.630114445863889</v>
      </c>
      <c r="K42" s="15">
        <v>96020773</v>
      </c>
      <c r="L42" s="15">
        <v>4364321233</v>
      </c>
      <c r="M42" s="16">
        <v>55.544116307900914</v>
      </c>
      <c r="N42" s="15">
        <v>96033173</v>
      </c>
      <c r="O42" s="15">
        <v>640053641</v>
      </c>
      <c r="P42" s="16">
        <v>40.470943370344365</v>
      </c>
      <c r="Q42" s="15">
        <v>640085720</v>
      </c>
      <c r="R42" s="16">
        <v>39.873730130098878</v>
      </c>
      <c r="S42" s="16">
        <v>14.666329214268451</v>
      </c>
      <c r="T42" s="16">
        <v>10.155921549271264</v>
      </c>
      <c r="U42" s="15">
        <v>6665.008690111541</v>
      </c>
    </row>
    <row r="43" spans="1:34" s="2" customFormat="1" ht="15.95" customHeight="1">
      <c r="A43" s="14" t="s">
        <v>30</v>
      </c>
      <c r="B43" s="15">
        <v>149367856</v>
      </c>
      <c r="C43" s="16">
        <v>97.68783499414738</v>
      </c>
      <c r="D43" s="15">
        <v>8903272523</v>
      </c>
      <c r="E43" s="16">
        <v>80.866060524233703</v>
      </c>
      <c r="F43" s="15">
        <v>59606.348791670411</v>
      </c>
      <c r="G43" s="15">
        <v>102240151</v>
      </c>
      <c r="H43" s="16">
        <v>98.547532578832147</v>
      </c>
      <c r="I43" s="15">
        <v>8070362325</v>
      </c>
      <c r="J43" s="16">
        <v>77.635905047362868</v>
      </c>
      <c r="K43" s="15">
        <v>102217308</v>
      </c>
      <c r="L43" s="15">
        <v>5814232333</v>
      </c>
      <c r="M43" s="16">
        <v>73.996935537973513</v>
      </c>
      <c r="N43" s="15">
        <v>102226216</v>
      </c>
      <c r="O43" s="15">
        <v>976787459</v>
      </c>
      <c r="P43" s="16">
        <v>61.762807686381969</v>
      </c>
      <c r="Q43" s="15">
        <v>980048607</v>
      </c>
      <c r="R43" s="16">
        <v>61.051500523863176</v>
      </c>
      <c r="S43" s="16">
        <v>16.856027603807831</v>
      </c>
      <c r="T43" s="16">
        <v>12.143799342986746</v>
      </c>
      <c r="U43" s="15">
        <v>9585.7507780871729</v>
      </c>
    </row>
    <row r="44" spans="1:34" s="2" customFormat="1" ht="15.95" customHeight="1">
      <c r="A44" s="14" t="s">
        <v>31</v>
      </c>
      <c r="B44" s="15">
        <v>150378059</v>
      </c>
      <c r="C44" s="16">
        <v>98.348516258626347</v>
      </c>
      <c r="D44" s="15">
        <v>9583214108</v>
      </c>
      <c r="E44" s="16">
        <v>87.041789417571707</v>
      </c>
      <c r="F44" s="15">
        <v>63727.475748307137</v>
      </c>
      <c r="G44" s="15">
        <v>103249233</v>
      </c>
      <c r="H44" s="16">
        <v>99.520169456781531</v>
      </c>
      <c r="I44" s="15">
        <v>8749547615</v>
      </c>
      <c r="J44" s="16">
        <v>84.169585018665217</v>
      </c>
      <c r="K44" s="15">
        <v>103225379</v>
      </c>
      <c r="L44" s="15">
        <v>6409727095</v>
      </c>
      <c r="M44" s="16">
        <v>81.575715502925235</v>
      </c>
      <c r="N44" s="15">
        <v>103233467</v>
      </c>
      <c r="O44" s="15">
        <v>1145978025</v>
      </c>
      <c r="P44" s="16">
        <v>72.46082012903365</v>
      </c>
      <c r="Q44" s="15">
        <v>1153026065</v>
      </c>
      <c r="R44" s="16">
        <v>71.827020525906832</v>
      </c>
      <c r="S44" s="16">
        <v>17.988691997502272</v>
      </c>
      <c r="T44" s="16">
        <v>13.17812206682871</v>
      </c>
      <c r="U44" s="15">
        <v>11167.405621308586</v>
      </c>
    </row>
    <row r="45" spans="1:34" s="2" customFormat="1" ht="15.95" customHeight="1">
      <c r="A45" s="14" t="s">
        <v>49</v>
      </c>
      <c r="B45" s="15">
        <v>150600670</v>
      </c>
      <c r="C45" s="16">
        <v>98.494105726255057</v>
      </c>
      <c r="D45" s="15">
        <v>9851955016</v>
      </c>
      <c r="E45" s="16">
        <v>89.482691734728093</v>
      </c>
      <c r="F45" s="15">
        <v>65417.736959603164</v>
      </c>
      <c r="G45" s="15">
        <v>103471603</v>
      </c>
      <c r="H45" s="16">
        <v>99.734508095811464</v>
      </c>
      <c r="I45" s="15">
        <v>9017997825</v>
      </c>
      <c r="J45" s="16">
        <v>86.75204342315881</v>
      </c>
      <c r="K45" s="15">
        <v>103447395</v>
      </c>
      <c r="L45" s="15">
        <v>6646618646</v>
      </c>
      <c r="M45" s="16">
        <v>84.590601703696109</v>
      </c>
      <c r="N45" s="15">
        <v>103455328</v>
      </c>
      <c r="O45" s="15">
        <v>1218326288</v>
      </c>
      <c r="P45" s="16">
        <v>77.035440547161656</v>
      </c>
      <c r="Q45" s="15">
        <v>1227296467</v>
      </c>
      <c r="R45" s="16">
        <v>76.453647668911913</v>
      </c>
      <c r="S45" s="16">
        <v>18.464974934865548</v>
      </c>
      <c r="T45" s="16">
        <v>13.609411876299715</v>
      </c>
      <c r="U45" s="15">
        <v>11861.191200449461</v>
      </c>
    </row>
    <row r="46" spans="1:34" s="2" customFormat="1" ht="15.95" customHeight="1">
      <c r="A46" s="14" t="s">
        <v>50</v>
      </c>
      <c r="B46" s="15">
        <v>150691197</v>
      </c>
      <c r="C46" s="16">
        <v>98.553311146184996</v>
      </c>
      <c r="D46" s="15">
        <v>10007768371</v>
      </c>
      <c r="E46" s="16">
        <v>90.897903070039249</v>
      </c>
      <c r="F46" s="15">
        <v>66412.428663633225</v>
      </c>
      <c r="G46" s="15">
        <v>103562046</v>
      </c>
      <c r="H46" s="16">
        <v>99.821684556349226</v>
      </c>
      <c r="I46" s="15">
        <v>9173665627</v>
      </c>
      <c r="J46" s="16">
        <v>88.249548765337309</v>
      </c>
      <c r="K46" s="15">
        <v>103537709</v>
      </c>
      <c r="L46" s="15">
        <v>6784167789</v>
      </c>
      <c r="M46" s="16">
        <v>86.341170735846021</v>
      </c>
      <c r="N46" s="15">
        <v>103545519</v>
      </c>
      <c r="O46" s="15">
        <v>1261238948</v>
      </c>
      <c r="P46" s="16">
        <v>79.748831615475012</v>
      </c>
      <c r="Q46" s="15">
        <v>1271464804</v>
      </c>
      <c r="R46" s="16">
        <v>79.205085944762317</v>
      </c>
      <c r="S46" s="16">
        <v>18.741647369948325</v>
      </c>
      <c r="T46" s="16">
        <v>13.859942750232964</v>
      </c>
      <c r="U46" s="15">
        <v>12277.324107714132</v>
      </c>
    </row>
    <row r="47" spans="1:34" s="2" customFormat="1" ht="15.95" customHeight="1">
      <c r="A47" s="14" t="s">
        <v>51</v>
      </c>
      <c r="B47" s="15">
        <v>150821065</v>
      </c>
      <c r="C47" s="16">
        <v>98.638245911232588</v>
      </c>
      <c r="D47" s="15">
        <v>10393812067</v>
      </c>
      <c r="E47" s="16">
        <v>94.40423546692918</v>
      </c>
      <c r="F47" s="15">
        <v>68914.856601761829</v>
      </c>
      <c r="G47" s="15">
        <v>103691787</v>
      </c>
      <c r="H47" s="16">
        <v>99.946739686836182</v>
      </c>
      <c r="I47" s="15">
        <v>9559309829</v>
      </c>
      <c r="J47" s="16">
        <v>91.959399134234857</v>
      </c>
      <c r="K47" s="15">
        <v>103667204</v>
      </c>
      <c r="L47" s="15">
        <v>7124846885</v>
      </c>
      <c r="M47" s="16">
        <v>90.676946752701497</v>
      </c>
      <c r="N47" s="15">
        <v>103674961</v>
      </c>
      <c r="O47" s="15">
        <v>1368501659</v>
      </c>
      <c r="P47" s="16">
        <v>86.531111762883185</v>
      </c>
      <c r="Q47" s="15">
        <v>1382194982</v>
      </c>
      <c r="R47" s="16">
        <v>86.102951491317256</v>
      </c>
      <c r="S47" s="16">
        <v>19.399644712505285</v>
      </c>
      <c r="T47" s="16">
        <v>14.45915036467221</v>
      </c>
      <c r="U47" s="15">
        <v>13329.840501253972</v>
      </c>
    </row>
    <row r="48" spans="1:34" s="2" customFormat="1" ht="15.95" customHeight="1">
      <c r="A48" s="14" t="s">
        <v>52</v>
      </c>
      <c r="B48" s="15">
        <v>150852693</v>
      </c>
      <c r="C48" s="16">
        <v>98.658930889432938</v>
      </c>
      <c r="D48" s="15">
        <v>10609975604</v>
      </c>
      <c r="E48" s="16">
        <v>96.367591482486063</v>
      </c>
      <c r="F48" s="15">
        <v>70333.352312112853</v>
      </c>
      <c r="G48" s="15">
        <v>103723389</v>
      </c>
      <c r="H48" s="16">
        <v>99.977200314036907</v>
      </c>
      <c r="I48" s="15">
        <v>9775306416</v>
      </c>
      <c r="J48" s="16">
        <v>94.037260058389379</v>
      </c>
      <c r="K48" s="15">
        <v>103698750</v>
      </c>
      <c r="L48" s="15">
        <v>7315485005</v>
      </c>
      <c r="M48" s="16">
        <v>93.10317189624368</v>
      </c>
      <c r="N48" s="15">
        <v>103706482</v>
      </c>
      <c r="O48" s="15">
        <v>1427678327</v>
      </c>
      <c r="P48" s="16">
        <v>90.272884992595465</v>
      </c>
      <c r="Q48" s="15">
        <v>1443469630</v>
      </c>
      <c r="R48" s="16">
        <v>89.920016459066886</v>
      </c>
      <c r="S48" s="16">
        <v>19.731701028891656</v>
      </c>
      <c r="T48" s="16">
        <v>14.766489852812814</v>
      </c>
      <c r="U48" s="15">
        <v>13916.529761672171</v>
      </c>
    </row>
    <row r="49" spans="1:21" s="2" customFormat="1" ht="15.95" customHeight="1">
      <c r="A49" s="14" t="s">
        <v>32</v>
      </c>
      <c r="B49" s="15">
        <v>150872916</v>
      </c>
      <c r="C49" s="16">
        <v>98.672156901641927</v>
      </c>
      <c r="D49" s="15">
        <v>11242138620</v>
      </c>
      <c r="E49" s="16">
        <v>102.10936031871762</v>
      </c>
      <c r="F49" s="15">
        <v>74513.961273208231</v>
      </c>
      <c r="G49" s="15">
        <v>103743598</v>
      </c>
      <c r="H49" s="16">
        <v>99.996679423431857</v>
      </c>
      <c r="I49" s="15">
        <v>10406806327</v>
      </c>
      <c r="J49" s="16">
        <v>100.1122124773087</v>
      </c>
      <c r="K49" s="15">
        <v>103718924</v>
      </c>
      <c r="L49" s="15">
        <v>7857396106</v>
      </c>
      <c r="M49" s="16">
        <v>99.99999997454627</v>
      </c>
      <c r="N49" s="15">
        <v>103726633</v>
      </c>
      <c r="O49" s="15">
        <v>1581315782</v>
      </c>
      <c r="P49" s="16">
        <v>99.987465681729958</v>
      </c>
      <c r="Q49" s="15">
        <v>1605082998</v>
      </c>
      <c r="R49" s="16">
        <v>99.987617750107034</v>
      </c>
      <c r="S49" s="16">
        <v>20.427670647459657</v>
      </c>
      <c r="T49" s="16">
        <v>15.423396453873488</v>
      </c>
      <c r="U49" s="15">
        <v>15471.634191827432</v>
      </c>
    </row>
    <row r="50" spans="1:21" s="2" customFormat="1" ht="15.95" customHeight="1">
      <c r="A50" s="68" t="s">
        <v>4</v>
      </c>
      <c r="B50" s="69">
        <v>152903231</v>
      </c>
      <c r="C50" s="70">
        <v>100</v>
      </c>
      <c r="D50" s="69">
        <v>11009900155</v>
      </c>
      <c r="E50" s="70">
        <v>100</v>
      </c>
      <c r="F50" s="69">
        <v>72005.673673435973</v>
      </c>
      <c r="G50" s="69">
        <v>103747043</v>
      </c>
      <c r="H50" s="70">
        <v>100</v>
      </c>
      <c r="I50" s="69">
        <v>10395141681</v>
      </c>
      <c r="J50" s="70">
        <v>100</v>
      </c>
      <c r="K50" s="69">
        <v>103718925</v>
      </c>
      <c r="L50" s="69">
        <v>7857396108</v>
      </c>
      <c r="M50" s="70">
        <v>100</v>
      </c>
      <c r="N50" s="69">
        <v>103730070</v>
      </c>
      <c r="O50" s="69">
        <v>1581514014</v>
      </c>
      <c r="P50" s="70">
        <v>100</v>
      </c>
      <c r="Q50" s="69">
        <v>1605281768</v>
      </c>
      <c r="R50" s="70">
        <v>100</v>
      </c>
      <c r="S50" s="70">
        <v>20.430200360722349</v>
      </c>
      <c r="T50" s="70">
        <v>15.442615572369705</v>
      </c>
      <c r="U50" s="69">
        <v>15473.036354395181</v>
      </c>
    </row>
    <row r="51" spans="1:21" s="2" customFormat="1" ht="15.95" customHeight="1">
      <c r="A51" s="5" t="s">
        <v>78</v>
      </c>
      <c r="B51" s="40"/>
      <c r="C51" s="41"/>
      <c r="D51" s="40"/>
      <c r="E51" s="41"/>
      <c r="F51" s="40"/>
      <c r="G51" s="42"/>
      <c r="H51" s="43"/>
      <c r="I51" s="42"/>
      <c r="J51" s="43"/>
      <c r="K51" s="42"/>
      <c r="L51" s="40"/>
      <c r="M51" s="41"/>
      <c r="N51" s="40"/>
      <c r="O51" s="42"/>
      <c r="P51" s="43"/>
      <c r="Q51" s="42"/>
      <c r="R51" s="43"/>
      <c r="S51" s="41"/>
      <c r="T51" s="43"/>
      <c r="U51" s="42"/>
    </row>
    <row r="52" spans="1:21" s="2" customFormat="1" ht="15.95" customHeight="1">
      <c r="A52" s="53" t="s">
        <v>45</v>
      </c>
      <c r="B52" s="54">
        <v>20223</v>
      </c>
      <c r="C52" s="55" t="s">
        <v>75</v>
      </c>
      <c r="D52" s="54">
        <v>632163016</v>
      </c>
      <c r="E52" s="55">
        <v>5.7417688362315582</v>
      </c>
      <c r="F52" s="54">
        <v>31259606.190970678</v>
      </c>
      <c r="G52" s="54">
        <v>20209</v>
      </c>
      <c r="H52" s="55" t="s">
        <v>75</v>
      </c>
      <c r="I52" s="54">
        <v>631499911</v>
      </c>
      <c r="J52" s="55">
        <v>6.0749524189193203</v>
      </c>
      <c r="K52" s="71">
        <v>20174</v>
      </c>
      <c r="L52" s="71">
        <v>541911101</v>
      </c>
      <c r="M52" s="72">
        <v>6.8968280783026037</v>
      </c>
      <c r="N52" s="71">
        <v>20151</v>
      </c>
      <c r="O52" s="71">
        <v>153637455</v>
      </c>
      <c r="P52" s="72">
        <v>9.7145806891345075</v>
      </c>
      <c r="Q52" s="71">
        <v>161613368</v>
      </c>
      <c r="R52" s="72">
        <v>10.067601291040141</v>
      </c>
      <c r="S52" s="72">
        <v>29.82285612931188</v>
      </c>
      <c r="T52" s="72">
        <v>25.591985871237917</v>
      </c>
      <c r="U52" s="71">
        <v>7997098.7183927959</v>
      </c>
    </row>
    <row r="53" spans="1:21" s="2" customFormat="1" ht="15.95" customHeight="1">
      <c r="A53" s="14" t="s">
        <v>55</v>
      </c>
      <c r="B53" s="15">
        <v>51851</v>
      </c>
      <c r="C53" s="16" t="s">
        <v>75</v>
      </c>
      <c r="D53" s="15">
        <v>848326553</v>
      </c>
      <c r="E53" s="16">
        <v>7.7051248517884492</v>
      </c>
      <c r="F53" s="15">
        <v>16360852.307573624</v>
      </c>
      <c r="G53" s="15">
        <v>51811</v>
      </c>
      <c r="H53" s="16" t="s">
        <v>75</v>
      </c>
      <c r="I53" s="15">
        <v>847496498</v>
      </c>
      <c r="J53" s="16">
        <v>8.1528133430738574</v>
      </c>
      <c r="K53" s="73">
        <v>51720</v>
      </c>
      <c r="L53" s="73">
        <v>732549221</v>
      </c>
      <c r="M53" s="74">
        <v>9.3230532218447753</v>
      </c>
      <c r="N53" s="73">
        <v>51672</v>
      </c>
      <c r="O53" s="73">
        <v>212814123</v>
      </c>
      <c r="P53" s="74">
        <v>13.456353918846778</v>
      </c>
      <c r="Q53" s="73">
        <v>222888016</v>
      </c>
      <c r="R53" s="74">
        <v>13.884666258789776</v>
      </c>
      <c r="S53" s="74">
        <v>30.426353562390862</v>
      </c>
      <c r="T53" s="74">
        <v>26.299579588351289</v>
      </c>
      <c r="U53" s="73">
        <v>4301943.9115245799</v>
      </c>
    </row>
    <row r="54" spans="1:21" s="2" customFormat="1" ht="15.95" customHeight="1">
      <c r="A54" s="14" t="s">
        <v>54</v>
      </c>
      <c r="B54" s="15">
        <v>181719</v>
      </c>
      <c r="C54" s="16">
        <v>0.11884575545692687</v>
      </c>
      <c r="D54" s="15">
        <v>1234370249</v>
      </c>
      <c r="E54" s="16">
        <v>11.211457248678384</v>
      </c>
      <c r="F54" s="15">
        <v>6792741.8101574415</v>
      </c>
      <c r="G54" s="15">
        <v>181552</v>
      </c>
      <c r="H54" s="16">
        <v>0.17499486708262132</v>
      </c>
      <c r="I54" s="15">
        <v>1233140700</v>
      </c>
      <c r="J54" s="16">
        <v>11.862663711971393</v>
      </c>
      <c r="K54" s="73">
        <v>181215</v>
      </c>
      <c r="L54" s="73">
        <v>1073228317</v>
      </c>
      <c r="M54" s="74">
        <v>13.658829238700257</v>
      </c>
      <c r="N54" s="73">
        <v>181114</v>
      </c>
      <c r="O54" s="73">
        <v>320076834</v>
      </c>
      <c r="P54" s="74">
        <v>20.238634066254946</v>
      </c>
      <c r="Q54" s="73">
        <v>333618194</v>
      </c>
      <c r="R54" s="74">
        <v>20.782531805344718</v>
      </c>
      <c r="S54" s="74">
        <v>31.085481878875921</v>
      </c>
      <c r="T54" s="74">
        <v>27.054349434740089</v>
      </c>
      <c r="U54" s="73">
        <v>1837590.2991980258</v>
      </c>
    </row>
    <row r="55" spans="1:21" s="2" customFormat="1" ht="15.95" customHeight="1">
      <c r="A55" s="14" t="s">
        <v>53</v>
      </c>
      <c r="B55" s="15">
        <v>272246</v>
      </c>
      <c r="C55" s="16">
        <v>0.17805117538686938</v>
      </c>
      <c r="D55" s="15">
        <v>1390183604</v>
      </c>
      <c r="E55" s="16">
        <v>12.626668583989535</v>
      </c>
      <c r="F55" s="15">
        <v>5106350.8885346334</v>
      </c>
      <c r="G55" s="15">
        <v>271995</v>
      </c>
      <c r="H55" s="16">
        <v>0.26217132762039297</v>
      </c>
      <c r="I55" s="15">
        <v>1388808502</v>
      </c>
      <c r="J55" s="16">
        <v>13.360169054149903</v>
      </c>
      <c r="K55" s="73">
        <v>271529</v>
      </c>
      <c r="L55" s="73">
        <v>1210777460</v>
      </c>
      <c r="M55" s="74">
        <v>15.409398270850163</v>
      </c>
      <c r="N55" s="73">
        <v>271305</v>
      </c>
      <c r="O55" s="73">
        <v>362989494</v>
      </c>
      <c r="P55" s="74">
        <v>22.952025134568299</v>
      </c>
      <c r="Q55" s="73">
        <v>377786531</v>
      </c>
      <c r="R55" s="74">
        <v>23.533970081195115</v>
      </c>
      <c r="S55" s="74">
        <v>31.201979181211385</v>
      </c>
      <c r="T55" s="74">
        <v>27.202204656434343</v>
      </c>
      <c r="U55" s="73">
        <v>1388946.6019595948</v>
      </c>
    </row>
    <row r="56" spans="1:21" s="2" customFormat="1" ht="15.95" customHeight="1">
      <c r="A56" s="14" t="s">
        <v>18</v>
      </c>
      <c r="B56" s="15">
        <v>494857</v>
      </c>
      <c r="C56" s="16">
        <v>0.32364064301558154</v>
      </c>
      <c r="D56" s="15">
        <v>1658924512</v>
      </c>
      <c r="E56" s="16">
        <v>15.067570901145924</v>
      </c>
      <c r="F56" s="15">
        <v>3352331.101712212</v>
      </c>
      <c r="G56" s="15">
        <v>494365</v>
      </c>
      <c r="H56" s="16">
        <v>0.47650996665032658</v>
      </c>
      <c r="I56" s="15">
        <v>1657258712</v>
      </c>
      <c r="J56" s="16">
        <v>15.942627458643486</v>
      </c>
      <c r="K56" s="15">
        <v>493545</v>
      </c>
      <c r="L56" s="15">
        <v>1447669011</v>
      </c>
      <c r="M56" s="16">
        <v>18.424284471621043</v>
      </c>
      <c r="N56" s="15">
        <v>493166</v>
      </c>
      <c r="O56" s="15">
        <v>435337757</v>
      </c>
      <c r="P56" s="16">
        <v>27.526645552696316</v>
      </c>
      <c r="Q56" s="15">
        <v>452056933</v>
      </c>
      <c r="R56" s="16">
        <v>28.160597224200206</v>
      </c>
      <c r="S56" s="16">
        <v>31.226539323911794</v>
      </c>
      <c r="T56" s="16">
        <v>27.277390652811967</v>
      </c>
      <c r="U56" s="15">
        <v>914419.37232611526</v>
      </c>
    </row>
    <row r="57" spans="1:21" s="75" customFormat="1" ht="15.95" customHeight="1">
      <c r="A57" s="14" t="s">
        <v>33</v>
      </c>
      <c r="B57" s="15">
        <v>1505060</v>
      </c>
      <c r="C57" s="16">
        <v>0.98432190749455117</v>
      </c>
      <c r="D57" s="15">
        <v>2338866097</v>
      </c>
      <c r="E57" s="16">
        <v>21.243299794483921</v>
      </c>
      <c r="F57" s="15">
        <v>1554001.898263192</v>
      </c>
      <c r="G57" s="15">
        <v>1503447</v>
      </c>
      <c r="H57" s="16">
        <v>1.449146844599706</v>
      </c>
      <c r="I57" s="15">
        <v>2336444002</v>
      </c>
      <c r="J57" s="16">
        <v>22.476307429945841</v>
      </c>
      <c r="K57" s="15">
        <v>1501616</v>
      </c>
      <c r="L57" s="15">
        <v>2043163773</v>
      </c>
      <c r="M57" s="16">
        <v>26.00306443657276</v>
      </c>
      <c r="N57" s="15">
        <v>1500417</v>
      </c>
      <c r="O57" s="15">
        <v>604528323</v>
      </c>
      <c r="P57" s="16">
        <v>38.224657995347997</v>
      </c>
      <c r="Q57" s="15">
        <v>625034391</v>
      </c>
      <c r="R57" s="16">
        <v>38.936117226243859</v>
      </c>
      <c r="S57" s="16">
        <v>30.591497326827362</v>
      </c>
      <c r="T57" s="16">
        <v>26.751524558901025</v>
      </c>
      <c r="U57" s="15">
        <v>415734.23672400822</v>
      </c>
    </row>
    <row r="58" spans="1:21" s="2" customFormat="1" ht="15.95" customHeight="1">
      <c r="A58" s="14" t="s">
        <v>34</v>
      </c>
      <c r="B58" s="15">
        <v>7720106</v>
      </c>
      <c r="C58" s="16">
        <v>5.0490143010777846</v>
      </c>
      <c r="D58" s="15">
        <v>4109681667</v>
      </c>
      <c r="E58" s="16">
        <v>37.327147468577564</v>
      </c>
      <c r="F58" s="15">
        <v>532334.87558331457</v>
      </c>
      <c r="G58" s="15">
        <v>7706856</v>
      </c>
      <c r="H58" s="16">
        <v>7.4285066611488872</v>
      </c>
      <c r="I58" s="15">
        <v>4104220029</v>
      </c>
      <c r="J58" s="16">
        <v>39.482098031444814</v>
      </c>
      <c r="K58" s="15">
        <v>7698151</v>
      </c>
      <c r="L58" s="15">
        <v>3493074873</v>
      </c>
      <c r="M58" s="16">
        <v>44.455883666645356</v>
      </c>
      <c r="N58" s="15">
        <v>7693460</v>
      </c>
      <c r="O58" s="15">
        <v>941262141</v>
      </c>
      <c r="P58" s="16">
        <v>59.5165223113856</v>
      </c>
      <c r="Q58" s="15">
        <v>964997278</v>
      </c>
      <c r="R58" s="16">
        <v>60.113887620008157</v>
      </c>
      <c r="S58" s="16">
        <v>27.62601184014185</v>
      </c>
      <c r="T58" s="16">
        <v>23.512318325563143</v>
      </c>
      <c r="U58" s="15">
        <v>125212.8336120462</v>
      </c>
    </row>
    <row r="59" spans="1:21" s="2" customFormat="1" ht="15.95" customHeight="1">
      <c r="A59" s="14" t="s">
        <v>35</v>
      </c>
      <c r="B59" s="15">
        <v>27671556</v>
      </c>
      <c r="C59" s="16">
        <v>18.097430524538751</v>
      </c>
      <c r="D59" s="15">
        <v>6817522625</v>
      </c>
      <c r="E59" s="16">
        <v>61.921747963390139</v>
      </c>
      <c r="F59" s="15">
        <v>246372.94068320552</v>
      </c>
      <c r="G59" s="15">
        <v>27493446</v>
      </c>
      <c r="H59" s="16">
        <v>26.500462283055143</v>
      </c>
      <c r="I59" s="15">
        <v>6791104170</v>
      </c>
      <c r="J59" s="16">
        <v>65.329597021391479</v>
      </c>
      <c r="K59" s="15">
        <v>27476882</v>
      </c>
      <c r="L59" s="15">
        <v>5525243144</v>
      </c>
      <c r="M59" s="16">
        <v>70.319009860970098</v>
      </c>
      <c r="N59" s="15">
        <v>27477804</v>
      </c>
      <c r="O59" s="15">
        <v>1282220893</v>
      </c>
      <c r="P59" s="16">
        <v>81.075531525451282</v>
      </c>
      <c r="Q59" s="15">
        <v>1305990001</v>
      </c>
      <c r="R59" s="16">
        <v>81.355810988068228</v>
      </c>
      <c r="S59" s="16">
        <v>23.636787865493435</v>
      </c>
      <c r="T59" s="16">
        <v>19.230893361484103</v>
      </c>
      <c r="U59" s="15">
        <v>47501.866481197016</v>
      </c>
    </row>
    <row r="60" spans="1:21" s="2" customFormat="1" ht="15.95" customHeight="1">
      <c r="A60" s="14" t="s">
        <v>36</v>
      </c>
      <c r="B60" s="15">
        <v>41179909</v>
      </c>
      <c r="C60" s="16">
        <v>26.932007081001448</v>
      </c>
      <c r="D60" s="15">
        <v>7987877083</v>
      </c>
      <c r="E60" s="16">
        <v>72.551766778488101</v>
      </c>
      <c r="F60" s="15">
        <v>193975.10283473428</v>
      </c>
      <c r="G60" s="15">
        <v>40707584</v>
      </c>
      <c r="H60" s="16">
        <v>39.237343853742409</v>
      </c>
      <c r="I60" s="15">
        <v>7936379148</v>
      </c>
      <c r="J60" s="16">
        <v>76.347003163082718</v>
      </c>
      <c r="K60" s="15">
        <v>40690439</v>
      </c>
      <c r="L60" s="15">
        <v>6337346405</v>
      </c>
      <c r="M60" s="16">
        <v>80.654536412484504</v>
      </c>
      <c r="N60" s="15">
        <v>40691631</v>
      </c>
      <c r="O60" s="15">
        <v>1395187222</v>
      </c>
      <c r="P60" s="16">
        <v>88.218454572606774</v>
      </c>
      <c r="Q60" s="15">
        <v>1418956410</v>
      </c>
      <c r="R60" s="16">
        <v>88.392981113082698</v>
      </c>
      <c r="S60" s="16">
        <v>22.39038738486002</v>
      </c>
      <c r="T60" s="16">
        <v>17.879140897112794</v>
      </c>
      <c r="U60" s="15">
        <v>34857.298581021169</v>
      </c>
    </row>
    <row r="61" spans="1:21" s="2" customFormat="1" ht="15.95" customHeight="1">
      <c r="A61" s="14" t="s">
        <v>37</v>
      </c>
      <c r="B61" s="15">
        <v>62138355</v>
      </c>
      <c r="C61" s="16">
        <v>40.639007163949337</v>
      </c>
      <c r="D61" s="15">
        <v>9274725156</v>
      </c>
      <c r="E61" s="16">
        <v>84.239866169794524</v>
      </c>
      <c r="F61" s="15">
        <v>149259.26436256641</v>
      </c>
      <c r="G61" s="15">
        <v>60263664</v>
      </c>
      <c r="H61" s="16">
        <v>58.087114829865563</v>
      </c>
      <c r="I61" s="15">
        <v>9140703707</v>
      </c>
      <c r="J61" s="16">
        <v>87.932459099688529</v>
      </c>
      <c r="K61" s="15">
        <v>60243293</v>
      </c>
      <c r="L61" s="15">
        <v>7148880492</v>
      </c>
      <c r="M61" s="16">
        <v>90.982819164753252</v>
      </c>
      <c r="N61" s="15">
        <v>60247711</v>
      </c>
      <c r="O61" s="15">
        <v>1500842187</v>
      </c>
      <c r="P61" s="16">
        <v>94.899076057128127</v>
      </c>
      <c r="Q61" s="15">
        <v>1524609236</v>
      </c>
      <c r="R61" s="16">
        <v>94.974556267432803</v>
      </c>
      <c r="S61" s="16">
        <v>21.326545292037313</v>
      </c>
      <c r="T61" s="16">
        <v>16.679342038320812</v>
      </c>
      <c r="U61" s="15">
        <v>25298.980095202976</v>
      </c>
    </row>
    <row r="62" spans="1:21" s="2" customFormat="1" ht="15.95" customHeight="1">
      <c r="A62" s="14" t="s">
        <v>38</v>
      </c>
      <c r="B62" s="15">
        <v>74053954</v>
      </c>
      <c r="C62" s="16">
        <v>48.431909198831775</v>
      </c>
      <c r="D62" s="15">
        <v>9808062916</v>
      </c>
      <c r="E62" s="16">
        <v>89.084031443698407</v>
      </c>
      <c r="F62" s="15">
        <v>132444.82416158359</v>
      </c>
      <c r="G62" s="15">
        <v>70218352</v>
      </c>
      <c r="H62" s="16">
        <v>67.682268303299978</v>
      </c>
      <c r="I62" s="15">
        <v>9587299264</v>
      </c>
      <c r="J62" s="16">
        <v>92.228654098322153</v>
      </c>
      <c r="K62" s="15">
        <v>70196745</v>
      </c>
      <c r="L62" s="15">
        <v>7434631373</v>
      </c>
      <c r="M62" s="16">
        <v>94.61953134105633</v>
      </c>
      <c r="N62" s="15">
        <v>70201387</v>
      </c>
      <c r="O62" s="15">
        <v>1534432473</v>
      </c>
      <c r="P62" s="16">
        <v>97.023008295644473</v>
      </c>
      <c r="Q62" s="15">
        <v>1558199635</v>
      </c>
      <c r="R62" s="16">
        <v>97.067048667807455</v>
      </c>
      <c r="S62" s="16">
        <v>20.958667038406777</v>
      </c>
      <c r="T62" s="16">
        <v>16.252748475798491</v>
      </c>
      <c r="U62" s="15">
        <v>22190.774784916626</v>
      </c>
    </row>
    <row r="63" spans="1:21" s="2" customFormat="1" ht="15.95" customHeight="1">
      <c r="A63" s="14" t="s">
        <v>39</v>
      </c>
      <c r="B63" s="15">
        <v>89262963</v>
      </c>
      <c r="C63" s="16">
        <v>58.378729093043169</v>
      </c>
      <c r="D63" s="15">
        <v>10337692875</v>
      </c>
      <c r="E63" s="16">
        <v>93.894519745533515</v>
      </c>
      <c r="F63" s="15">
        <v>115811.67068137768</v>
      </c>
      <c r="G63" s="15">
        <v>81123180</v>
      </c>
      <c r="H63" s="16">
        <v>78.193245469174471</v>
      </c>
      <c r="I63" s="15">
        <v>9969050116</v>
      </c>
      <c r="J63" s="16">
        <v>95.901050913247289</v>
      </c>
      <c r="K63" s="15">
        <v>81101542</v>
      </c>
      <c r="L63" s="15">
        <v>7662250141</v>
      </c>
      <c r="M63" s="16">
        <v>97.516404107445823</v>
      </c>
      <c r="N63" s="15">
        <v>81106215</v>
      </c>
      <c r="O63" s="15">
        <v>1560599025</v>
      </c>
      <c r="P63" s="16">
        <v>98.677533754689833</v>
      </c>
      <c r="Q63" s="15">
        <v>1584366241</v>
      </c>
      <c r="R63" s="16">
        <v>98.697080636126671</v>
      </c>
      <c r="S63" s="16">
        <v>20.677558313088753</v>
      </c>
      <c r="T63" s="16">
        <v>15.892850598244499</v>
      </c>
      <c r="U63" s="15">
        <v>19530.376410293582</v>
      </c>
    </row>
    <row r="64" spans="1:21" s="2" customFormat="1" ht="15.95" customHeight="1">
      <c r="A64" s="14" t="s">
        <v>40</v>
      </c>
      <c r="B64" s="15">
        <v>98087511</v>
      </c>
      <c r="C64" s="16">
        <v>64.150057757772302</v>
      </c>
      <c r="D64" s="15">
        <v>10580143772</v>
      </c>
      <c r="E64" s="16">
        <v>96.096636872725568</v>
      </c>
      <c r="F64" s="15">
        <v>107864.33118891151</v>
      </c>
      <c r="G64" s="15">
        <v>86643011</v>
      </c>
      <c r="H64" s="16">
        <v>83.513716145143533</v>
      </c>
      <c r="I64" s="15">
        <v>10120821647</v>
      </c>
      <c r="J64" s="16">
        <v>97.361074601788303</v>
      </c>
      <c r="K64" s="15">
        <v>86621223</v>
      </c>
      <c r="L64" s="15">
        <v>7742661134</v>
      </c>
      <c r="M64" s="16">
        <v>98.539783760129097</v>
      </c>
      <c r="N64" s="15">
        <v>86626046</v>
      </c>
      <c r="O64" s="15">
        <v>1569704328</v>
      </c>
      <c r="P64" s="16">
        <v>99.253267065896509</v>
      </c>
      <c r="Q64" s="15">
        <v>1593471544</v>
      </c>
      <c r="R64" s="16">
        <v>99.264289657091524</v>
      </c>
      <c r="S64" s="16">
        <v>20.580411778615236</v>
      </c>
      <c r="T64" s="16">
        <v>15.744487943548879</v>
      </c>
      <c r="U64" s="15">
        <v>18391.230009307965</v>
      </c>
    </row>
    <row r="65" spans="1:21" s="2" customFormat="1" ht="15.95" customHeight="1">
      <c r="A65" s="14" t="s">
        <v>41</v>
      </c>
      <c r="B65" s="15">
        <v>108071340</v>
      </c>
      <c r="C65" s="16">
        <v>70.679565953710949</v>
      </c>
      <c r="D65" s="15">
        <v>10804361898</v>
      </c>
      <c r="E65" s="16">
        <v>98.133150581691169</v>
      </c>
      <c r="F65" s="15">
        <v>99974.349332579761</v>
      </c>
      <c r="G65" s="15">
        <v>92142638</v>
      </c>
      <c r="H65" s="16">
        <v>88.814712531132088</v>
      </c>
      <c r="I65" s="15">
        <v>10244772353</v>
      </c>
      <c r="J65" s="16">
        <v>98.553465333956524</v>
      </c>
      <c r="K65" s="15">
        <v>92118804</v>
      </c>
      <c r="L65" s="15">
        <v>7802035213</v>
      </c>
      <c r="M65" s="16">
        <v>99.295429500574187</v>
      </c>
      <c r="N65" s="15">
        <v>92125673</v>
      </c>
      <c r="O65" s="15">
        <v>1576018584</v>
      </c>
      <c r="P65" s="16">
        <v>99.652520941872609</v>
      </c>
      <c r="Q65" s="15">
        <v>1599785800</v>
      </c>
      <c r="R65" s="16">
        <v>99.657632192082559</v>
      </c>
      <c r="S65" s="16">
        <v>20.504724169078166</v>
      </c>
      <c r="T65" s="16">
        <v>15.615630536988274</v>
      </c>
      <c r="U65" s="15">
        <v>17362.057726196206</v>
      </c>
    </row>
    <row r="66" spans="1:21" s="2" customFormat="1" ht="15.95" customHeight="1">
      <c r="A66" s="14" t="s">
        <v>42</v>
      </c>
      <c r="B66" s="15">
        <v>118736610</v>
      </c>
      <c r="C66" s="16">
        <v>77.654742299068886</v>
      </c>
      <c r="D66" s="15">
        <v>10990459691</v>
      </c>
      <c r="E66" s="16">
        <v>99.823427426894767</v>
      </c>
      <c r="F66" s="15">
        <v>92561.676562940454</v>
      </c>
      <c r="G66" s="15">
        <v>97366230</v>
      </c>
      <c r="H66" s="16">
        <v>93.849643502610476</v>
      </c>
      <c r="I66" s="15">
        <v>10336159069</v>
      </c>
      <c r="J66" s="16">
        <v>99.432594438728941</v>
      </c>
      <c r="K66" s="15">
        <v>97342289</v>
      </c>
      <c r="L66" s="15">
        <v>7838613851</v>
      </c>
      <c r="M66" s="16">
        <v>99.760960797421461</v>
      </c>
      <c r="N66" s="15">
        <v>97349265</v>
      </c>
      <c r="O66" s="15">
        <v>1579524105</v>
      </c>
      <c r="P66" s="16">
        <v>99.874176960660179</v>
      </c>
      <c r="Q66" s="15">
        <v>1603291321</v>
      </c>
      <c r="R66" s="16">
        <v>99.876006378464027</v>
      </c>
      <c r="S66" s="16">
        <v>20.453760721935073</v>
      </c>
      <c r="T66" s="16">
        <v>15.511480718292727</v>
      </c>
      <c r="U66" s="15">
        <v>16466.605731781954</v>
      </c>
    </row>
    <row r="67" spans="1:21" s="2" customFormat="1" ht="15.95" customHeight="1">
      <c r="A67" s="14" t="s">
        <v>43</v>
      </c>
      <c r="B67" s="15">
        <v>130331247</v>
      </c>
      <c r="C67" s="16">
        <v>85.237732484541155</v>
      </c>
      <c r="D67" s="15">
        <v>11135460860</v>
      </c>
      <c r="E67" s="16">
        <v>101.14043454738304</v>
      </c>
      <c r="F67" s="15">
        <v>85439.68630945425</v>
      </c>
      <c r="G67" s="15">
        <v>101633434</v>
      </c>
      <c r="H67" s="16">
        <v>97.962728441330128</v>
      </c>
      <c r="I67" s="15">
        <v>10391020408</v>
      </c>
      <c r="J67" s="16">
        <v>99.960353854459399</v>
      </c>
      <c r="K67" s="15">
        <v>101609432</v>
      </c>
      <c r="L67" s="15">
        <v>7853551001</v>
      </c>
      <c r="M67" s="16">
        <v>99.951063851851814</v>
      </c>
      <c r="N67" s="15">
        <v>101616469</v>
      </c>
      <c r="O67" s="15">
        <v>1580915762</v>
      </c>
      <c r="P67" s="16">
        <v>99.962172197356196</v>
      </c>
      <c r="Q67" s="15">
        <v>1604682978</v>
      </c>
      <c r="R67" s="16">
        <v>99.962698760308854</v>
      </c>
      <c r="S67" s="16">
        <v>20.432578559630851</v>
      </c>
      <c r="T67" s="16">
        <v>15.442977830787068</v>
      </c>
      <c r="U67" s="15">
        <v>15788.92806081904</v>
      </c>
    </row>
    <row r="68" spans="1:21" s="2" customFormat="1" ht="15.95" customHeight="1">
      <c r="A68" s="14" t="s">
        <v>44</v>
      </c>
      <c r="B68" s="15">
        <v>141120810</v>
      </c>
      <c r="C68" s="16">
        <v>92.29419749802409</v>
      </c>
      <c r="D68" s="15">
        <v>11216908521</v>
      </c>
      <c r="E68" s="16">
        <v>101.88020202804464</v>
      </c>
      <c r="F68" s="15">
        <v>79484.439757679967</v>
      </c>
      <c r="G68" s="15">
        <v>103556284</v>
      </c>
      <c r="H68" s="16">
        <v>99.816130663116837</v>
      </c>
      <c r="I68" s="15">
        <v>10406220341</v>
      </c>
      <c r="J68" s="16">
        <v>100.10657536318384</v>
      </c>
      <c r="K68" s="15">
        <v>103532261</v>
      </c>
      <c r="L68" s="15">
        <v>7857124584</v>
      </c>
      <c r="M68" s="16">
        <v>99.996544351382212</v>
      </c>
      <c r="N68" s="15">
        <v>103539319</v>
      </c>
      <c r="O68" s="15">
        <v>1581283826</v>
      </c>
      <c r="P68" s="16">
        <v>99.985445086293112</v>
      </c>
      <c r="Q68" s="15">
        <v>1605051042</v>
      </c>
      <c r="R68" s="16">
        <v>99.985627071545977</v>
      </c>
      <c r="S68" s="16">
        <v>20.427969861499655</v>
      </c>
      <c r="T68" s="16">
        <v>15.423957877157157</v>
      </c>
      <c r="U68" s="15">
        <v>15499.31090613487</v>
      </c>
    </row>
    <row r="69" spans="1:21" s="2" customFormat="1" ht="15.95" customHeight="1">
      <c r="A69" s="14" t="s">
        <v>32</v>
      </c>
      <c r="B69" s="15">
        <v>150872916</v>
      </c>
      <c r="C69" s="16">
        <v>98.672156901641927</v>
      </c>
      <c r="D69" s="15">
        <v>11242138620</v>
      </c>
      <c r="E69" s="16">
        <v>102.10936031871762</v>
      </c>
      <c r="F69" s="15">
        <v>74513.961273208231</v>
      </c>
      <c r="G69" s="15">
        <v>103743598</v>
      </c>
      <c r="H69" s="16">
        <v>99.996679423431857</v>
      </c>
      <c r="I69" s="15">
        <v>10406806327</v>
      </c>
      <c r="J69" s="16">
        <v>100.1122124773087</v>
      </c>
      <c r="K69" s="15">
        <v>103718924</v>
      </c>
      <c r="L69" s="15">
        <v>7857396106</v>
      </c>
      <c r="M69" s="16">
        <v>99.99999997454627</v>
      </c>
      <c r="N69" s="15">
        <v>103726633</v>
      </c>
      <c r="O69" s="15">
        <v>1581315782</v>
      </c>
      <c r="P69" s="16">
        <v>99.987465681729958</v>
      </c>
      <c r="Q69" s="15">
        <v>1605082998</v>
      </c>
      <c r="R69" s="16">
        <v>99.987617750107034</v>
      </c>
      <c r="S69" s="16">
        <v>20.427670647459657</v>
      </c>
      <c r="T69" s="16">
        <v>15.423396453873488</v>
      </c>
      <c r="U69" s="15">
        <v>15471.634191827432</v>
      </c>
    </row>
    <row r="70" spans="1:21" s="2" customFormat="1" ht="15.95" customHeight="1">
      <c r="A70" s="76" t="s">
        <v>4</v>
      </c>
      <c r="B70" s="77">
        <v>152903231</v>
      </c>
      <c r="C70" s="78">
        <v>100</v>
      </c>
      <c r="D70" s="77">
        <v>11009900155</v>
      </c>
      <c r="E70" s="78">
        <v>100</v>
      </c>
      <c r="F70" s="77">
        <v>72005.673673435973</v>
      </c>
      <c r="G70" s="77">
        <v>103747043</v>
      </c>
      <c r="H70" s="78">
        <v>100</v>
      </c>
      <c r="I70" s="77">
        <v>10395141681</v>
      </c>
      <c r="J70" s="78">
        <v>100</v>
      </c>
      <c r="K70" s="77">
        <v>103718925</v>
      </c>
      <c r="L70" s="77">
        <v>7857396108</v>
      </c>
      <c r="M70" s="78">
        <v>100</v>
      </c>
      <c r="N70" s="77">
        <v>103730070</v>
      </c>
      <c r="O70" s="77">
        <v>1581514014</v>
      </c>
      <c r="P70" s="78">
        <v>100</v>
      </c>
      <c r="Q70" s="77">
        <v>1605281768</v>
      </c>
      <c r="R70" s="78">
        <v>100</v>
      </c>
      <c r="S70" s="78">
        <v>20.430200360722349</v>
      </c>
      <c r="T70" s="78">
        <v>15.442615572369705</v>
      </c>
      <c r="U70" s="77">
        <v>15473.036354395181</v>
      </c>
    </row>
    <row r="71" spans="1:21" ht="15.95" customHeight="1">
      <c r="A71" s="129" t="s">
        <v>71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1" ht="15.95" customHeight="1">
      <c r="A72" s="133" t="s">
        <v>72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</row>
    <row r="73" spans="1:21" ht="15.95" customHeight="1">
      <c r="A73" s="129" t="s">
        <v>60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1" ht="15.95" customHeight="1">
      <c r="A74" s="129" t="s">
        <v>100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1" ht="8.4499999999999993" customHeight="1">
      <c r="F75" s="81"/>
      <c r="G75" s="81"/>
      <c r="H75" s="82"/>
      <c r="I75" s="81"/>
      <c r="J75" s="82"/>
      <c r="K75" s="81"/>
      <c r="L75" s="81"/>
      <c r="M75" s="82"/>
      <c r="N75" s="81"/>
    </row>
    <row r="76" spans="1:21" ht="8.4499999999999993" customHeight="1">
      <c r="F76" s="81"/>
      <c r="G76" s="81"/>
      <c r="H76" s="82"/>
      <c r="I76" s="81"/>
      <c r="J76" s="82"/>
      <c r="K76" s="81"/>
      <c r="L76" s="81"/>
      <c r="M76" s="82"/>
      <c r="N76" s="81"/>
    </row>
    <row r="77" spans="1:21" ht="12.95" customHeight="1">
      <c r="C77" s="80" t="s">
        <v>7</v>
      </c>
      <c r="F77" s="81"/>
      <c r="G77" s="81"/>
      <c r="H77" s="82"/>
      <c r="I77" s="81"/>
      <c r="J77" s="82"/>
      <c r="K77" s="81"/>
      <c r="L77" s="81"/>
      <c r="M77" s="82"/>
      <c r="N77" s="81"/>
    </row>
    <row r="78" spans="1:21" ht="8.4499999999999993" customHeight="1">
      <c r="F78" s="81"/>
      <c r="G78" s="81"/>
      <c r="H78" s="82"/>
      <c r="I78" s="81"/>
      <c r="J78" s="82"/>
      <c r="K78" s="81"/>
      <c r="L78" s="81"/>
      <c r="M78" s="82"/>
      <c r="N78" s="81"/>
    </row>
    <row r="79" spans="1:21" ht="8.4499999999999993" customHeight="1">
      <c r="F79" s="81"/>
      <c r="G79" s="81"/>
      <c r="H79" s="82"/>
      <c r="I79" s="81"/>
      <c r="J79" s="82"/>
      <c r="K79" s="81"/>
      <c r="L79" s="81"/>
      <c r="M79" s="82"/>
      <c r="N79" s="81"/>
    </row>
    <row r="80" spans="1:21" ht="8.4499999999999993" customHeight="1">
      <c r="F80" s="81"/>
      <c r="G80" s="81"/>
      <c r="H80" s="82"/>
      <c r="I80" s="81"/>
      <c r="J80" s="82"/>
      <c r="K80" s="81"/>
      <c r="L80" s="81"/>
      <c r="M80" s="82"/>
      <c r="N80" s="81"/>
    </row>
    <row r="81" spans="1:25" ht="8.4499999999999993" customHeight="1">
      <c r="F81" s="81"/>
      <c r="G81" s="81"/>
      <c r="H81" s="82"/>
      <c r="I81" s="81"/>
      <c r="J81" s="82"/>
      <c r="K81" s="81"/>
      <c r="L81" s="81"/>
      <c r="M81" s="82"/>
      <c r="N81" s="81"/>
    </row>
    <row r="82" spans="1:25" ht="12.95" customHeight="1">
      <c r="F82" s="81"/>
      <c r="G82" s="81"/>
      <c r="H82" s="82"/>
      <c r="I82" s="81"/>
      <c r="J82" s="82"/>
      <c r="K82" s="81"/>
      <c r="L82" s="81"/>
      <c r="M82" s="82"/>
      <c r="N82" s="81"/>
    </row>
    <row r="83" spans="1:25" ht="8.4499999999999993" customHeight="1">
      <c r="F83" s="81"/>
      <c r="G83" s="81"/>
      <c r="H83" s="82"/>
      <c r="I83" s="81"/>
      <c r="J83" s="82"/>
      <c r="K83" s="81"/>
      <c r="L83" s="81"/>
      <c r="M83" s="82"/>
      <c r="N83" s="81"/>
    </row>
    <row r="84" spans="1:25" ht="8.4499999999999993" customHeight="1">
      <c r="F84" s="81"/>
      <c r="G84" s="81"/>
      <c r="H84" s="82"/>
      <c r="I84" s="81"/>
      <c r="J84" s="82"/>
      <c r="K84" s="81"/>
      <c r="L84" s="81"/>
      <c r="M84" s="82"/>
      <c r="N84" s="81"/>
    </row>
    <row r="85" spans="1:25" s="83" customFormat="1" ht="12.95" customHeight="1">
      <c r="A85" s="1"/>
      <c r="B85" s="79"/>
      <c r="C85" s="80"/>
      <c r="D85" s="79"/>
      <c r="E85" s="80"/>
      <c r="F85" s="81"/>
      <c r="G85" s="81"/>
      <c r="H85" s="82"/>
      <c r="I85" s="81"/>
      <c r="J85" s="82"/>
      <c r="K85" s="81"/>
      <c r="L85" s="81"/>
      <c r="M85" s="82"/>
      <c r="N85" s="81"/>
      <c r="O85" s="81"/>
      <c r="P85" s="82"/>
      <c r="Q85" s="81"/>
      <c r="R85" s="82"/>
      <c r="S85" s="82"/>
      <c r="T85" s="82"/>
      <c r="U85" s="81"/>
    </row>
    <row r="86" spans="1:25" ht="9.9499999999999993" customHeight="1">
      <c r="F86" s="81"/>
      <c r="G86" s="81"/>
      <c r="H86" s="82"/>
      <c r="I86" s="81"/>
      <c r="J86" s="82"/>
      <c r="K86" s="81"/>
      <c r="L86" s="81"/>
      <c r="N86" s="84"/>
      <c r="O86" s="84"/>
      <c r="P86" s="85"/>
      <c r="Q86" s="84"/>
      <c r="R86" s="85"/>
      <c r="S86" s="85"/>
      <c r="T86" s="85"/>
      <c r="U86" s="84"/>
    </row>
    <row r="87" spans="1:25" ht="9.9499999999999993" customHeight="1">
      <c r="F87" s="81"/>
      <c r="G87" s="81"/>
      <c r="H87" s="82"/>
      <c r="I87" s="81"/>
      <c r="J87" s="82"/>
      <c r="K87" s="81"/>
      <c r="L87" s="81"/>
      <c r="V87" s="86"/>
      <c r="W87" s="86"/>
      <c r="X87" s="86"/>
      <c r="Y87" s="86"/>
    </row>
    <row r="88" spans="1:25" ht="9.9499999999999993" customHeight="1">
      <c r="F88" s="81"/>
      <c r="G88" s="81"/>
      <c r="H88" s="82"/>
      <c r="I88" s="81"/>
      <c r="J88" s="82"/>
      <c r="K88" s="81"/>
      <c r="L88" s="81"/>
      <c r="N88" s="87"/>
      <c r="O88" s="87"/>
      <c r="P88" s="88"/>
      <c r="Q88" s="87"/>
      <c r="R88" s="88"/>
      <c r="S88" s="88"/>
      <c r="T88" s="88"/>
      <c r="U88" s="87"/>
      <c r="V88" s="86"/>
      <c r="W88" s="86"/>
      <c r="X88" s="86"/>
      <c r="Y88" s="86"/>
    </row>
    <row r="89" spans="1:25" ht="9.9499999999999993" customHeight="1">
      <c r="F89" s="87"/>
      <c r="G89" s="87"/>
      <c r="H89" s="88"/>
      <c r="I89" s="87"/>
      <c r="J89" s="88"/>
      <c r="K89" s="87"/>
      <c r="L89" s="87"/>
      <c r="N89" s="87"/>
      <c r="O89" s="87"/>
      <c r="P89" s="88"/>
      <c r="Q89" s="87"/>
      <c r="R89" s="88"/>
      <c r="S89" s="88"/>
      <c r="T89" s="88"/>
      <c r="U89" s="87"/>
      <c r="V89" s="86"/>
      <c r="W89" s="86"/>
      <c r="X89" s="86"/>
      <c r="Y89" s="86"/>
    </row>
    <row r="90" spans="1:25" ht="9.9499999999999993" customHeight="1">
      <c r="K90" s="79" t="s">
        <v>7</v>
      </c>
      <c r="N90" s="87"/>
      <c r="O90" s="87"/>
      <c r="P90" s="88"/>
      <c r="Q90" s="87"/>
      <c r="R90" s="88"/>
      <c r="S90" s="88"/>
      <c r="T90" s="88"/>
      <c r="U90" s="87"/>
      <c r="V90" s="86"/>
      <c r="W90" s="86"/>
      <c r="X90" s="86"/>
      <c r="Y90" s="86"/>
    </row>
    <row r="91" spans="1:25" ht="9.9499999999999993" customHeight="1">
      <c r="K91" s="79" t="s">
        <v>7</v>
      </c>
      <c r="N91" s="89"/>
      <c r="O91" s="87"/>
      <c r="P91" s="88"/>
      <c r="Q91" s="87"/>
      <c r="R91" s="88"/>
      <c r="S91" s="88"/>
      <c r="T91" s="88"/>
      <c r="U91" s="87"/>
      <c r="V91" s="86"/>
      <c r="W91" s="86"/>
      <c r="X91" s="86"/>
      <c r="Y91" s="86"/>
    </row>
    <row r="92" spans="1:25" ht="11.65" customHeight="1">
      <c r="K92" s="79" t="s">
        <v>7</v>
      </c>
      <c r="N92" s="87"/>
      <c r="O92" s="87"/>
      <c r="P92" s="88"/>
      <c r="Q92" s="87"/>
      <c r="R92" s="88"/>
      <c r="S92" s="88"/>
      <c r="T92" s="88"/>
      <c r="U92" s="87"/>
      <c r="V92" s="86"/>
      <c r="W92" s="86"/>
      <c r="X92" s="86"/>
      <c r="Y92" s="86"/>
    </row>
    <row r="93" spans="1:25" ht="11.65" customHeight="1">
      <c r="N93" s="87"/>
      <c r="O93" s="87"/>
      <c r="P93" s="88"/>
      <c r="Q93" s="87"/>
      <c r="R93" s="88"/>
      <c r="S93" s="88"/>
      <c r="T93" s="88"/>
      <c r="U93" s="87"/>
      <c r="V93" s="86"/>
      <c r="W93" s="86"/>
      <c r="X93" s="86"/>
      <c r="Y93" s="86"/>
    </row>
    <row r="94" spans="1:25" ht="12.95" customHeight="1">
      <c r="N94" s="87"/>
      <c r="O94" s="87"/>
      <c r="P94" s="88"/>
      <c r="Q94" s="87"/>
      <c r="R94" s="88"/>
      <c r="S94" s="88"/>
      <c r="T94" s="88"/>
      <c r="U94" s="87"/>
    </row>
    <row r="95" spans="1:25" ht="12.95" customHeight="1"/>
    <row r="96" spans="1:25" ht="8.4499999999999993" customHeight="1"/>
    <row r="97" ht="8.4499999999999993" customHeight="1"/>
    <row r="98" ht="8.4499999999999993" customHeight="1"/>
    <row r="99" ht="8.4499999999999993" customHeight="1"/>
    <row r="100" ht="12.95" customHeight="1"/>
    <row r="101" ht="8.4499999999999993" customHeight="1"/>
    <row r="102" ht="8.4499999999999993" customHeight="1"/>
    <row r="103" ht="8.4499999999999993" customHeight="1"/>
    <row r="104" ht="8.4499999999999993" customHeight="1"/>
    <row r="105" ht="12.95" customHeight="1"/>
    <row r="106" ht="8.4499999999999993" customHeight="1"/>
    <row r="107" ht="8.4499999999999993" customHeight="1"/>
    <row r="108" ht="8.4499999999999993" customHeight="1"/>
    <row r="109" ht="8.4499999999999993" customHeight="1"/>
    <row r="110" ht="12.95" customHeight="1"/>
    <row r="111" ht="8.4499999999999993" customHeight="1"/>
    <row r="112" ht="8.4499999999999993" customHeight="1"/>
    <row r="113" spans="1:25" s="83" customFormat="1" ht="14.1" customHeight="1">
      <c r="A113" s="1"/>
      <c r="B113" s="79"/>
      <c r="C113" s="80"/>
      <c r="D113" s="79"/>
      <c r="E113" s="80"/>
      <c r="F113" s="79"/>
      <c r="G113" s="79"/>
      <c r="H113" s="80"/>
      <c r="I113" s="79"/>
      <c r="J113" s="80"/>
      <c r="K113" s="79"/>
      <c r="L113" s="79"/>
      <c r="M113" s="80"/>
      <c r="N113" s="79"/>
      <c r="O113" s="81"/>
      <c r="P113" s="82"/>
      <c r="Q113" s="81"/>
      <c r="R113" s="82"/>
      <c r="S113" s="82"/>
      <c r="T113" s="82"/>
      <c r="U113" s="81"/>
    </row>
    <row r="114" spans="1:25" ht="11.65" customHeight="1">
      <c r="N114" s="84"/>
      <c r="O114" s="84"/>
      <c r="P114" s="85"/>
      <c r="Q114" s="84"/>
      <c r="R114" s="85"/>
      <c r="S114" s="85"/>
      <c r="T114" s="85"/>
      <c r="U114" s="84"/>
      <c r="V114" s="86"/>
      <c r="W114" s="86"/>
      <c r="X114" s="86"/>
      <c r="Y114" s="86"/>
    </row>
    <row r="115" spans="1:25" ht="14.1" customHeight="1">
      <c r="N115" s="87"/>
      <c r="O115" s="87"/>
      <c r="P115" s="88"/>
      <c r="Q115" s="87"/>
      <c r="R115" s="88"/>
      <c r="S115" s="88"/>
      <c r="T115" s="88"/>
      <c r="U115" s="87"/>
    </row>
    <row r="116" spans="1:25" ht="11.65" customHeight="1">
      <c r="V116" s="86"/>
      <c r="W116" s="86"/>
      <c r="X116" s="86"/>
      <c r="Y116" s="86"/>
    </row>
    <row r="117" spans="1:25" ht="9.9499999999999993" customHeight="1">
      <c r="N117" s="87"/>
      <c r="O117" s="87"/>
      <c r="P117" s="88"/>
      <c r="Q117" s="87"/>
      <c r="R117" s="88"/>
      <c r="S117" s="88"/>
      <c r="T117" s="88"/>
      <c r="U117" s="87"/>
      <c r="V117" s="86"/>
      <c r="W117" s="86"/>
      <c r="X117" s="86"/>
      <c r="Y117" s="86"/>
    </row>
    <row r="118" spans="1:25" ht="9.9499999999999993" customHeight="1">
      <c r="N118" s="87"/>
      <c r="O118" s="87"/>
      <c r="P118" s="88"/>
      <c r="Q118" s="87"/>
      <c r="R118" s="88"/>
      <c r="S118" s="88"/>
      <c r="T118" s="88"/>
      <c r="U118" s="87"/>
      <c r="V118" s="86"/>
      <c r="W118" s="86"/>
      <c r="X118" s="86"/>
      <c r="Y118" s="86"/>
    </row>
    <row r="119" spans="1:25" ht="9.9499999999999993" customHeight="1">
      <c r="N119" s="87"/>
      <c r="O119" s="87"/>
      <c r="P119" s="88"/>
      <c r="Q119" s="87"/>
      <c r="R119" s="88"/>
      <c r="S119" s="88"/>
      <c r="T119" s="88"/>
      <c r="U119" s="87"/>
      <c r="V119" s="86"/>
      <c r="W119" s="86"/>
      <c r="X119" s="86"/>
      <c r="Y119" s="86"/>
    </row>
    <row r="120" spans="1:25" ht="9.9499999999999993" customHeight="1">
      <c r="N120" s="87"/>
      <c r="O120" s="87"/>
      <c r="P120" s="88"/>
      <c r="Q120" s="87"/>
      <c r="R120" s="88"/>
      <c r="S120" s="88"/>
      <c r="T120" s="88"/>
      <c r="U120" s="87"/>
      <c r="V120" s="86"/>
      <c r="W120" s="86"/>
      <c r="X120" s="86"/>
      <c r="Y120" s="86"/>
    </row>
    <row r="121" spans="1:25" ht="9.9499999999999993" customHeight="1">
      <c r="N121" s="87"/>
      <c r="O121" s="87"/>
      <c r="P121" s="88"/>
      <c r="Q121" s="87"/>
      <c r="R121" s="88"/>
      <c r="S121" s="88"/>
      <c r="T121" s="88"/>
      <c r="U121" s="87"/>
      <c r="V121" s="86"/>
      <c r="W121" s="86"/>
      <c r="X121" s="86"/>
      <c r="Y121" s="86"/>
    </row>
    <row r="122" spans="1:25" ht="9.9499999999999993" customHeight="1">
      <c r="N122" s="87"/>
      <c r="O122" s="87"/>
      <c r="P122" s="88"/>
      <c r="Q122" s="87"/>
      <c r="R122" s="88"/>
      <c r="S122" s="88"/>
      <c r="T122" s="88"/>
      <c r="U122" s="87"/>
      <c r="V122" s="86"/>
      <c r="W122" s="86"/>
      <c r="X122" s="86"/>
      <c r="Y122" s="86"/>
    </row>
    <row r="123" spans="1:25" ht="11.65" customHeight="1">
      <c r="N123" s="87"/>
      <c r="O123" s="87"/>
      <c r="P123" s="88"/>
      <c r="Q123" s="87"/>
      <c r="R123" s="88"/>
      <c r="S123" s="88"/>
      <c r="T123" s="88"/>
      <c r="U123" s="87"/>
      <c r="V123" s="86"/>
      <c r="W123" s="86"/>
      <c r="X123" s="86"/>
      <c r="Y123" s="86"/>
    </row>
    <row r="124" spans="1:25" ht="11.65" customHeight="1">
      <c r="N124" s="87"/>
      <c r="O124" s="87"/>
      <c r="P124" s="88"/>
      <c r="Q124" s="87"/>
      <c r="R124" s="88"/>
      <c r="S124" s="88"/>
      <c r="T124" s="88"/>
      <c r="U124" s="87"/>
      <c r="V124" s="86"/>
      <c r="W124" s="86"/>
      <c r="X124" s="86"/>
      <c r="Y124" s="86"/>
    </row>
    <row r="125" spans="1:25" ht="12.95" customHeight="1">
      <c r="N125" s="87"/>
      <c r="O125" s="87"/>
      <c r="P125" s="88"/>
      <c r="Q125" s="87"/>
      <c r="R125" s="88"/>
      <c r="S125" s="88"/>
      <c r="T125" s="88"/>
      <c r="U125" s="87"/>
      <c r="V125" s="86"/>
      <c r="W125" s="86"/>
      <c r="X125" s="86"/>
      <c r="Y125" s="86"/>
    </row>
    <row r="126" spans="1:25" ht="8.4499999999999993" customHeight="1">
      <c r="N126" s="87"/>
      <c r="O126" s="87"/>
      <c r="P126" s="88"/>
      <c r="Q126" s="87"/>
      <c r="R126" s="88"/>
      <c r="S126" s="88"/>
      <c r="T126" s="88"/>
      <c r="U126" s="87"/>
      <c r="V126" s="86"/>
      <c r="W126" s="86"/>
      <c r="X126" s="86"/>
      <c r="Y126" s="86"/>
    </row>
    <row r="127" spans="1:25" ht="8.4499999999999993" customHeight="1">
      <c r="N127" s="87"/>
      <c r="O127" s="87"/>
      <c r="P127" s="88"/>
      <c r="Q127" s="87"/>
      <c r="R127" s="88"/>
      <c r="S127" s="88"/>
      <c r="T127" s="88"/>
      <c r="U127" s="87"/>
      <c r="V127" s="86"/>
      <c r="W127" s="86"/>
      <c r="X127" s="86"/>
      <c r="Y127" s="86"/>
    </row>
    <row r="128" spans="1:25" ht="12.95" customHeight="1">
      <c r="N128" s="87"/>
      <c r="O128" s="87"/>
      <c r="P128" s="88"/>
      <c r="Q128" s="87"/>
      <c r="R128" s="88"/>
      <c r="S128" s="88"/>
      <c r="T128" s="88"/>
      <c r="U128" s="87"/>
      <c r="V128" s="86"/>
      <c r="W128" s="86"/>
      <c r="X128" s="86"/>
      <c r="Y128" s="86"/>
    </row>
    <row r="129" spans="14:25" ht="8.4499999999999993" customHeight="1">
      <c r="N129" s="87"/>
      <c r="O129" s="87"/>
      <c r="P129" s="88"/>
      <c r="Q129" s="87"/>
      <c r="R129" s="88"/>
      <c r="S129" s="88"/>
      <c r="T129" s="88"/>
      <c r="U129" s="87"/>
      <c r="V129" s="86"/>
      <c r="W129" s="86"/>
      <c r="X129" s="86"/>
      <c r="Y129" s="86"/>
    </row>
    <row r="130" spans="14:25" ht="8.4499999999999993" customHeight="1">
      <c r="N130" s="87"/>
      <c r="O130" s="87"/>
      <c r="P130" s="88"/>
      <c r="Q130" s="87"/>
      <c r="R130" s="88"/>
      <c r="S130" s="88"/>
      <c r="T130" s="88"/>
      <c r="U130" s="87"/>
      <c r="V130" s="86"/>
      <c r="W130" s="86"/>
      <c r="X130" s="86"/>
      <c r="Y130" s="86"/>
    </row>
    <row r="131" spans="14:25" ht="8.4499999999999993" customHeight="1">
      <c r="N131" s="87"/>
      <c r="O131" s="87"/>
      <c r="P131" s="88"/>
      <c r="Q131" s="87"/>
      <c r="R131" s="88"/>
      <c r="S131" s="88"/>
      <c r="T131" s="88"/>
      <c r="U131" s="87"/>
      <c r="V131" s="86"/>
      <c r="W131" s="86"/>
      <c r="X131" s="86"/>
      <c r="Y131" s="86"/>
    </row>
    <row r="132" spans="14:25" ht="12.95" customHeight="1">
      <c r="N132" s="87"/>
      <c r="O132" s="87"/>
      <c r="P132" s="88"/>
      <c r="Q132" s="87"/>
      <c r="R132" s="88"/>
      <c r="S132" s="88"/>
      <c r="T132" s="88"/>
      <c r="U132" s="87"/>
      <c r="V132" s="86"/>
      <c r="W132" s="86"/>
      <c r="X132" s="86"/>
      <c r="Y132" s="86"/>
    </row>
    <row r="133" spans="14:25" ht="8.4499999999999993" customHeight="1">
      <c r="N133" s="87"/>
      <c r="O133" s="87"/>
      <c r="P133" s="88"/>
      <c r="Q133" s="87"/>
      <c r="R133" s="88"/>
      <c r="S133" s="88"/>
      <c r="T133" s="88"/>
      <c r="U133" s="87"/>
      <c r="V133" s="86"/>
      <c r="W133" s="86"/>
      <c r="X133" s="86"/>
      <c r="Y133" s="86"/>
    </row>
    <row r="134" spans="14:25" ht="8.4499999999999993" customHeight="1">
      <c r="N134" s="87"/>
      <c r="O134" s="87"/>
      <c r="P134" s="88"/>
      <c r="Q134" s="87"/>
      <c r="R134" s="88"/>
      <c r="S134" s="88"/>
      <c r="T134" s="88"/>
      <c r="U134" s="87"/>
      <c r="V134" s="86"/>
      <c r="W134" s="86"/>
      <c r="X134" s="86"/>
      <c r="Y134" s="86"/>
    </row>
    <row r="135" spans="14:25" ht="8.4499999999999993" customHeight="1">
      <c r="N135" s="87"/>
      <c r="O135" s="87"/>
      <c r="P135" s="88"/>
      <c r="Q135" s="87"/>
      <c r="R135" s="88"/>
      <c r="S135" s="88"/>
      <c r="T135" s="88"/>
      <c r="U135" s="87"/>
      <c r="V135" s="86"/>
      <c r="W135" s="86"/>
      <c r="X135" s="86"/>
      <c r="Y135" s="86"/>
    </row>
    <row r="136" spans="14:25" ht="12.95" customHeight="1">
      <c r="N136" s="87"/>
      <c r="O136" s="87"/>
      <c r="P136" s="88"/>
      <c r="Q136" s="87"/>
      <c r="R136" s="88"/>
      <c r="S136" s="88"/>
      <c r="T136" s="88"/>
      <c r="U136" s="87"/>
      <c r="V136" s="86"/>
      <c r="W136" s="86"/>
      <c r="X136" s="86"/>
      <c r="Y136" s="86"/>
    </row>
    <row r="137" spans="14:25" ht="8.4499999999999993" customHeight="1">
      <c r="N137" s="87"/>
      <c r="O137" s="87"/>
      <c r="P137" s="88"/>
      <c r="Q137" s="87"/>
      <c r="R137" s="88"/>
      <c r="S137" s="88"/>
      <c r="T137" s="88"/>
      <c r="U137" s="87"/>
      <c r="V137" s="86"/>
      <c r="W137" s="86"/>
      <c r="X137" s="86"/>
      <c r="Y137" s="86"/>
    </row>
    <row r="138" spans="14:25" ht="8.4499999999999993" customHeight="1">
      <c r="N138" s="87"/>
      <c r="O138" s="87"/>
      <c r="P138" s="88"/>
      <c r="Q138" s="87"/>
      <c r="R138" s="88"/>
      <c r="S138" s="88"/>
      <c r="T138" s="88"/>
      <c r="U138" s="87"/>
      <c r="V138" s="86"/>
      <c r="W138" s="86"/>
      <c r="X138" s="86"/>
      <c r="Y138" s="86"/>
    </row>
    <row r="139" spans="14:25" ht="8.4499999999999993" customHeight="1">
      <c r="N139" s="87"/>
      <c r="O139" s="87"/>
      <c r="P139" s="88"/>
      <c r="Q139" s="87"/>
      <c r="R139" s="88"/>
      <c r="S139" s="88"/>
      <c r="T139" s="88"/>
      <c r="U139" s="87"/>
      <c r="V139" s="86"/>
      <c r="W139" s="86"/>
      <c r="X139" s="86"/>
      <c r="Y139" s="86"/>
    </row>
    <row r="140" spans="14:25" ht="8.4499999999999993" customHeight="1">
      <c r="N140" s="87"/>
      <c r="O140" s="87"/>
      <c r="P140" s="88"/>
      <c r="Q140" s="87"/>
      <c r="R140" s="88"/>
      <c r="S140" s="88"/>
      <c r="T140" s="88"/>
      <c r="U140" s="87"/>
      <c r="V140" s="86"/>
      <c r="W140" s="86"/>
      <c r="X140" s="86"/>
      <c r="Y140" s="86"/>
    </row>
    <row r="141" spans="14:25" ht="8.4499999999999993" customHeight="1">
      <c r="N141" s="87"/>
      <c r="O141" s="87"/>
      <c r="P141" s="88"/>
      <c r="Q141" s="87"/>
      <c r="R141" s="88"/>
      <c r="S141" s="88"/>
      <c r="T141" s="88"/>
      <c r="U141" s="87"/>
      <c r="V141" s="86"/>
      <c r="W141" s="86"/>
      <c r="X141" s="86"/>
      <c r="Y141" s="86"/>
    </row>
    <row r="142" spans="14:25" ht="12.95" customHeight="1">
      <c r="N142" s="87"/>
      <c r="O142" s="87"/>
      <c r="P142" s="88"/>
      <c r="Q142" s="87"/>
      <c r="R142" s="88"/>
      <c r="S142" s="88"/>
      <c r="T142" s="88"/>
      <c r="U142" s="87"/>
      <c r="V142" s="86"/>
      <c r="W142" s="86"/>
      <c r="X142" s="86"/>
      <c r="Y142" s="86"/>
    </row>
    <row r="143" spans="14:25" ht="12.95" customHeight="1">
      <c r="N143" s="87"/>
      <c r="O143" s="87"/>
      <c r="P143" s="88"/>
      <c r="Q143" s="87"/>
      <c r="R143" s="88"/>
      <c r="S143" s="88"/>
      <c r="T143" s="88"/>
      <c r="U143" s="87"/>
      <c r="V143" s="86"/>
      <c r="W143" s="86"/>
      <c r="X143" s="86"/>
      <c r="Y143" s="86"/>
    </row>
    <row r="144" spans="14:25" ht="9.9499999999999993" customHeight="1">
      <c r="N144" s="87"/>
      <c r="O144" s="87"/>
      <c r="P144" s="88"/>
      <c r="Q144" s="87"/>
      <c r="R144" s="88"/>
      <c r="S144" s="88"/>
      <c r="T144" s="88"/>
      <c r="U144" s="87"/>
      <c r="V144" s="86"/>
      <c r="W144" s="86"/>
      <c r="X144" s="86"/>
      <c r="Y144" s="86"/>
    </row>
    <row r="145" spans="14:25" ht="9.9499999999999993" customHeight="1">
      <c r="N145" s="87"/>
      <c r="O145" s="87"/>
      <c r="P145" s="88"/>
      <c r="Q145" s="87"/>
      <c r="R145" s="88"/>
      <c r="S145" s="88"/>
      <c r="T145" s="88"/>
      <c r="U145" s="87"/>
      <c r="V145" s="86"/>
      <c r="W145" s="86"/>
      <c r="X145" s="86"/>
      <c r="Y145" s="86"/>
    </row>
    <row r="146" spans="14:25" ht="9.9499999999999993" customHeight="1">
      <c r="N146" s="87"/>
      <c r="O146" s="87"/>
      <c r="P146" s="88"/>
      <c r="Q146" s="87"/>
      <c r="R146" s="88"/>
      <c r="S146" s="88"/>
      <c r="T146" s="88"/>
      <c r="U146" s="87"/>
      <c r="V146" s="86"/>
      <c r="W146" s="86"/>
      <c r="X146" s="86"/>
      <c r="Y146" s="86"/>
    </row>
    <row r="147" spans="14:25" ht="9.9499999999999993" customHeight="1">
      <c r="N147" s="87"/>
      <c r="O147" s="87"/>
      <c r="P147" s="88"/>
      <c r="Q147" s="87"/>
      <c r="R147" s="88"/>
      <c r="S147" s="88"/>
      <c r="T147" s="88"/>
      <c r="U147" s="87"/>
      <c r="V147" s="86"/>
      <c r="W147" s="86"/>
      <c r="X147" s="86"/>
      <c r="Y147" s="86"/>
    </row>
    <row r="148" spans="14:25" ht="9.9499999999999993" customHeight="1">
      <c r="N148" s="87"/>
      <c r="O148" s="87"/>
      <c r="P148" s="88"/>
      <c r="Q148" s="87"/>
      <c r="R148" s="88"/>
      <c r="S148" s="88"/>
      <c r="T148" s="88"/>
      <c r="U148" s="87"/>
      <c r="V148" s="86"/>
      <c r="W148" s="86"/>
      <c r="X148" s="86"/>
      <c r="Y148" s="86"/>
    </row>
    <row r="149" spans="14:25" ht="9.9499999999999993" customHeight="1">
      <c r="N149" s="87"/>
      <c r="O149" s="87"/>
      <c r="P149" s="88"/>
      <c r="Q149" s="87"/>
      <c r="R149" s="88"/>
      <c r="S149" s="88"/>
      <c r="T149" s="88"/>
      <c r="U149" s="87"/>
      <c r="V149" s="86"/>
      <c r="W149" s="86"/>
      <c r="X149" s="86"/>
      <c r="Y149" s="86"/>
    </row>
    <row r="150" spans="14:25" ht="11.65" customHeight="1">
      <c r="N150" s="87"/>
      <c r="O150" s="87"/>
      <c r="P150" s="88"/>
      <c r="Q150" s="87"/>
      <c r="R150" s="88"/>
      <c r="S150" s="88"/>
      <c r="T150" s="88"/>
      <c r="U150" s="87"/>
      <c r="V150" s="86"/>
      <c r="W150" s="86"/>
      <c r="X150" s="86"/>
      <c r="Y150" s="86"/>
    </row>
    <row r="151" spans="14:25" ht="11.65" customHeight="1">
      <c r="N151" s="87"/>
      <c r="O151" s="87"/>
      <c r="P151" s="88"/>
      <c r="Q151" s="87"/>
      <c r="R151" s="88"/>
      <c r="S151" s="88"/>
      <c r="T151" s="88"/>
      <c r="U151" s="87"/>
      <c r="V151" s="86"/>
      <c r="W151" s="86"/>
      <c r="X151" s="86"/>
      <c r="Y151" s="86"/>
    </row>
    <row r="152" spans="14:25" ht="12.95" customHeight="1">
      <c r="N152" s="87"/>
      <c r="O152" s="87"/>
      <c r="P152" s="88"/>
      <c r="Q152" s="87"/>
      <c r="R152" s="88"/>
      <c r="S152" s="88"/>
      <c r="T152" s="88"/>
      <c r="U152" s="87"/>
      <c r="V152" s="86"/>
      <c r="W152" s="86"/>
      <c r="X152" s="86"/>
      <c r="Y152" s="86"/>
    </row>
    <row r="153" spans="14:25" ht="8.4499999999999993" customHeight="1">
      <c r="N153" s="87"/>
      <c r="O153" s="87"/>
      <c r="P153" s="88"/>
      <c r="Q153" s="87"/>
      <c r="R153" s="88"/>
      <c r="S153" s="88"/>
      <c r="T153" s="88"/>
      <c r="U153" s="87"/>
      <c r="V153" s="86"/>
      <c r="W153" s="86"/>
      <c r="X153" s="86"/>
      <c r="Y153" s="86"/>
    </row>
    <row r="154" spans="14:25" ht="8.4499999999999993" customHeight="1">
      <c r="N154" s="87"/>
      <c r="O154" s="87"/>
      <c r="P154" s="88"/>
      <c r="Q154" s="87"/>
      <c r="R154" s="88"/>
      <c r="S154" s="88"/>
      <c r="T154" s="88"/>
      <c r="U154" s="87"/>
      <c r="V154" s="86"/>
      <c r="W154" s="86"/>
      <c r="X154" s="86"/>
      <c r="Y154" s="86"/>
    </row>
    <row r="155" spans="14:25" ht="12.95" customHeight="1">
      <c r="N155" s="87"/>
      <c r="O155" s="87"/>
      <c r="P155" s="88"/>
      <c r="Q155" s="87"/>
      <c r="R155" s="88"/>
      <c r="S155" s="88"/>
      <c r="T155" s="88"/>
      <c r="U155" s="87"/>
      <c r="V155" s="86"/>
      <c r="W155" s="86"/>
      <c r="X155" s="86"/>
      <c r="Y155" s="86"/>
    </row>
    <row r="156" spans="14:25" ht="8.4499999999999993" customHeight="1">
      <c r="N156" s="87"/>
      <c r="O156" s="87"/>
      <c r="P156" s="88"/>
      <c r="Q156" s="87"/>
      <c r="R156" s="88"/>
      <c r="S156" s="88"/>
      <c r="T156" s="88"/>
      <c r="U156" s="87"/>
      <c r="V156" s="86"/>
      <c r="W156" s="86"/>
      <c r="X156" s="86"/>
      <c r="Y156" s="86"/>
    </row>
    <row r="157" spans="14:25" ht="8.4499999999999993" customHeight="1">
      <c r="N157" s="87"/>
      <c r="O157" s="87"/>
      <c r="P157" s="88"/>
      <c r="Q157" s="87"/>
      <c r="R157" s="88"/>
      <c r="S157" s="88"/>
      <c r="T157" s="88"/>
      <c r="U157" s="87"/>
      <c r="V157" s="86"/>
      <c r="W157" s="86"/>
      <c r="X157" s="86"/>
      <c r="Y157" s="86"/>
    </row>
    <row r="158" spans="14:25" ht="8.4499999999999993" customHeight="1">
      <c r="N158" s="87"/>
      <c r="O158" s="87"/>
      <c r="P158" s="88"/>
      <c r="Q158" s="87"/>
      <c r="R158" s="88"/>
      <c r="S158" s="88"/>
      <c r="T158" s="88"/>
      <c r="U158" s="87"/>
      <c r="V158" s="86"/>
      <c r="W158" s="86"/>
      <c r="X158" s="86"/>
      <c r="Y158" s="86"/>
    </row>
    <row r="159" spans="14:25" ht="12.95" customHeight="1">
      <c r="N159" s="87"/>
      <c r="O159" s="87"/>
      <c r="P159" s="88"/>
      <c r="Q159" s="87"/>
      <c r="R159" s="88"/>
      <c r="S159" s="88"/>
      <c r="T159" s="88"/>
      <c r="U159" s="87"/>
      <c r="V159" s="86"/>
      <c r="W159" s="86"/>
      <c r="X159" s="86"/>
      <c r="Y159" s="86"/>
    </row>
    <row r="160" spans="14:25" ht="8.4499999999999993" customHeight="1">
      <c r="N160" s="87"/>
      <c r="O160" s="87"/>
      <c r="P160" s="88"/>
      <c r="Q160" s="87"/>
      <c r="R160" s="88"/>
      <c r="S160" s="88"/>
      <c r="T160" s="88"/>
      <c r="U160" s="87"/>
      <c r="V160" s="86"/>
      <c r="W160" s="86"/>
      <c r="X160" s="86"/>
      <c r="Y160" s="86"/>
    </row>
    <row r="161" spans="14:25" ht="8.4499999999999993" customHeight="1">
      <c r="N161" s="87"/>
      <c r="O161" s="87"/>
      <c r="P161" s="88"/>
      <c r="Q161" s="87"/>
      <c r="R161" s="88"/>
      <c r="S161" s="88"/>
      <c r="T161" s="88"/>
      <c r="U161" s="87"/>
      <c r="V161" s="86"/>
      <c r="W161" s="86"/>
      <c r="X161" s="86"/>
      <c r="Y161" s="86"/>
    </row>
    <row r="162" spans="14:25" ht="8.4499999999999993" customHeight="1">
      <c r="N162" s="87"/>
      <c r="O162" s="87"/>
      <c r="P162" s="88"/>
      <c r="Q162" s="87"/>
      <c r="R162" s="88"/>
      <c r="S162" s="88"/>
      <c r="T162" s="88"/>
      <c r="U162" s="87"/>
      <c r="V162" s="86"/>
      <c r="W162" s="86"/>
      <c r="X162" s="86"/>
      <c r="Y162" s="86"/>
    </row>
    <row r="163" spans="14:25" ht="12.95" customHeight="1">
      <c r="N163" s="87"/>
      <c r="O163" s="87"/>
      <c r="P163" s="88"/>
      <c r="Q163" s="87"/>
      <c r="R163" s="88"/>
      <c r="S163" s="88"/>
      <c r="T163" s="88"/>
      <c r="U163" s="87"/>
      <c r="V163" s="86"/>
      <c r="W163" s="86"/>
      <c r="X163" s="86"/>
      <c r="Y163" s="86"/>
    </row>
    <row r="164" spans="14:25" ht="8.4499999999999993" customHeight="1">
      <c r="N164" s="87"/>
      <c r="O164" s="87"/>
      <c r="P164" s="88"/>
      <c r="Q164" s="87"/>
      <c r="R164" s="88"/>
      <c r="S164" s="88"/>
      <c r="T164" s="88"/>
      <c r="U164" s="87"/>
      <c r="V164" s="86"/>
      <c r="W164" s="86"/>
      <c r="X164" s="86"/>
      <c r="Y164" s="86"/>
    </row>
    <row r="165" spans="14:25" ht="8.4499999999999993" customHeight="1">
      <c r="N165" s="87"/>
      <c r="O165" s="87"/>
      <c r="P165" s="88"/>
      <c r="Q165" s="87"/>
      <c r="R165" s="88"/>
      <c r="S165" s="88"/>
      <c r="T165" s="88"/>
      <c r="U165" s="87"/>
      <c r="V165" s="86"/>
      <c r="W165" s="86"/>
      <c r="X165" s="86"/>
      <c r="Y165" s="86"/>
    </row>
    <row r="166" spans="14:25" ht="8.4499999999999993" customHeight="1">
      <c r="N166" s="87"/>
      <c r="O166" s="87"/>
      <c r="P166" s="88"/>
      <c r="Q166" s="87"/>
      <c r="R166" s="88"/>
      <c r="S166" s="88"/>
      <c r="T166" s="88"/>
      <c r="U166" s="87"/>
      <c r="V166" s="86"/>
      <c r="W166" s="86"/>
      <c r="X166" s="86"/>
      <c r="Y166" s="86"/>
    </row>
    <row r="167" spans="14:25" ht="8.4499999999999993" customHeight="1">
      <c r="N167" s="87"/>
      <c r="O167" s="87"/>
      <c r="P167" s="88"/>
      <c r="Q167" s="87"/>
      <c r="R167" s="88"/>
      <c r="S167" s="88"/>
      <c r="T167" s="88"/>
      <c r="U167" s="87"/>
      <c r="V167" s="86"/>
      <c r="W167" s="86"/>
      <c r="X167" s="86"/>
      <c r="Y167" s="86"/>
    </row>
    <row r="168" spans="14:25" ht="8.4499999999999993" customHeight="1">
      <c r="N168" s="87"/>
      <c r="O168" s="87"/>
      <c r="P168" s="88"/>
      <c r="Q168" s="87"/>
      <c r="R168" s="88"/>
      <c r="S168" s="88"/>
      <c r="T168" s="88"/>
      <c r="U168" s="87"/>
      <c r="V168" s="86"/>
      <c r="W168" s="86"/>
      <c r="X168" s="86"/>
      <c r="Y168" s="86"/>
    </row>
    <row r="169" spans="14:25" ht="12.95" customHeight="1">
      <c r="N169" s="87"/>
      <c r="O169" s="87"/>
      <c r="P169" s="88"/>
      <c r="Q169" s="87"/>
      <c r="R169" s="88"/>
      <c r="S169" s="88"/>
      <c r="T169" s="88"/>
      <c r="U169" s="87"/>
      <c r="V169" s="86"/>
      <c r="W169" s="86"/>
      <c r="X169" s="86"/>
      <c r="Y169" s="86"/>
    </row>
    <row r="170" spans="14:25" ht="12.95" customHeight="1">
      <c r="N170" s="87"/>
      <c r="O170" s="87"/>
      <c r="P170" s="88"/>
      <c r="Q170" s="87"/>
      <c r="R170" s="88"/>
      <c r="S170" s="88"/>
      <c r="T170" s="88"/>
      <c r="U170" s="87"/>
      <c r="V170" s="86"/>
      <c r="W170" s="86"/>
      <c r="X170" s="86"/>
      <c r="Y170" s="86"/>
    </row>
    <row r="171" spans="14:25" ht="8.4499999999999993" customHeight="1">
      <c r="N171" s="87"/>
      <c r="O171" s="87"/>
      <c r="P171" s="88"/>
      <c r="Q171" s="87"/>
      <c r="R171" s="88"/>
      <c r="S171" s="88"/>
      <c r="T171" s="88"/>
      <c r="U171" s="87"/>
      <c r="V171" s="86"/>
      <c r="W171" s="86"/>
      <c r="X171" s="86"/>
      <c r="Y171" s="86"/>
    </row>
    <row r="172" spans="14:25" ht="8.4499999999999993" customHeight="1">
      <c r="N172" s="87"/>
      <c r="O172" s="87"/>
      <c r="P172" s="88"/>
      <c r="Q172" s="87"/>
      <c r="R172" s="88"/>
      <c r="S172" s="88"/>
      <c r="T172" s="88"/>
      <c r="U172" s="87"/>
      <c r="V172" s="86"/>
      <c r="W172" s="86"/>
      <c r="X172" s="86"/>
      <c r="Y172" s="86"/>
    </row>
    <row r="173" spans="14:25" ht="8.4499999999999993" customHeight="1">
      <c r="N173" s="87"/>
      <c r="O173" s="87"/>
      <c r="P173" s="88"/>
      <c r="Q173" s="87"/>
      <c r="R173" s="88"/>
      <c r="S173" s="88"/>
      <c r="T173" s="88"/>
      <c r="U173" s="87"/>
      <c r="V173" s="86"/>
      <c r="W173" s="86"/>
      <c r="X173" s="86"/>
      <c r="Y173" s="86"/>
    </row>
    <row r="174" spans="14:25" ht="8.4499999999999993" customHeight="1">
      <c r="N174" s="87"/>
      <c r="O174" s="87"/>
      <c r="P174" s="88"/>
      <c r="Q174" s="87"/>
      <c r="R174" s="88"/>
      <c r="S174" s="88"/>
      <c r="T174" s="88"/>
      <c r="U174" s="87"/>
      <c r="V174" s="86"/>
      <c r="W174" s="86"/>
      <c r="X174" s="86"/>
      <c r="Y174" s="86"/>
    </row>
    <row r="175" spans="14:25" ht="11.65" customHeight="1">
      <c r="N175" s="87"/>
      <c r="O175" s="87"/>
      <c r="P175" s="88"/>
      <c r="Q175" s="87"/>
      <c r="R175" s="88"/>
      <c r="S175" s="88"/>
      <c r="T175" s="88"/>
      <c r="U175" s="87"/>
      <c r="V175" s="86"/>
      <c r="W175" s="86"/>
      <c r="X175" s="86"/>
      <c r="Y175" s="86"/>
    </row>
    <row r="176" spans="14:25" ht="11.65" customHeight="1">
      <c r="N176" s="87"/>
      <c r="O176" s="87"/>
      <c r="P176" s="88"/>
      <c r="Q176" s="87"/>
      <c r="R176" s="88"/>
      <c r="S176" s="88"/>
      <c r="T176" s="88"/>
      <c r="U176" s="87"/>
      <c r="V176" s="86"/>
      <c r="W176" s="86"/>
      <c r="X176" s="86"/>
      <c r="Y176" s="86"/>
    </row>
    <row r="177" spans="14:25" ht="11.65" customHeight="1">
      <c r="N177" s="87"/>
      <c r="O177" s="87"/>
      <c r="P177" s="88"/>
      <c r="Q177" s="87"/>
      <c r="R177" s="88"/>
      <c r="S177" s="88"/>
      <c r="T177" s="88"/>
      <c r="U177" s="87"/>
      <c r="V177" s="86"/>
      <c r="W177" s="86"/>
      <c r="X177" s="86"/>
      <c r="Y177" s="86"/>
    </row>
    <row r="178" spans="14:25" ht="11.65" customHeight="1">
      <c r="N178" s="87"/>
      <c r="O178" s="87"/>
      <c r="P178" s="88"/>
      <c r="Q178" s="87"/>
      <c r="R178" s="88"/>
      <c r="S178" s="88"/>
      <c r="T178" s="88"/>
      <c r="U178" s="87"/>
      <c r="V178" s="86"/>
      <c r="W178" s="86"/>
      <c r="X178" s="86"/>
      <c r="Y178" s="86"/>
    </row>
    <row r="179" spans="14:25" ht="11.65" customHeight="1">
      <c r="N179" s="87"/>
      <c r="O179" s="87"/>
      <c r="P179" s="88"/>
      <c r="Q179" s="87"/>
      <c r="R179" s="88"/>
      <c r="S179" s="88"/>
      <c r="T179" s="88"/>
      <c r="U179" s="87"/>
      <c r="V179" s="86"/>
      <c r="W179" s="86"/>
      <c r="X179" s="86"/>
      <c r="Y179" s="86"/>
    </row>
    <row r="180" spans="14:25" ht="11.65" customHeight="1">
      <c r="N180" s="87"/>
      <c r="O180" s="87"/>
      <c r="P180" s="88"/>
      <c r="Q180" s="87"/>
      <c r="R180" s="88"/>
      <c r="S180" s="88"/>
      <c r="T180" s="88"/>
      <c r="U180" s="87"/>
      <c r="V180" s="86"/>
      <c r="W180" s="86"/>
      <c r="X180" s="86"/>
      <c r="Y180" s="86"/>
    </row>
    <row r="181" spans="14:25" ht="11.65" customHeight="1">
      <c r="N181" s="87"/>
      <c r="O181" s="87"/>
      <c r="P181" s="88"/>
      <c r="Q181" s="87"/>
      <c r="R181" s="88"/>
      <c r="S181" s="88"/>
      <c r="T181" s="88"/>
      <c r="U181" s="87"/>
      <c r="V181" s="86"/>
      <c r="W181" s="86"/>
      <c r="X181" s="86"/>
      <c r="Y181" s="86"/>
    </row>
    <row r="182" spans="14:25" ht="11.65" customHeight="1">
      <c r="N182" s="87"/>
      <c r="O182" s="87"/>
      <c r="P182" s="88"/>
      <c r="Q182" s="87"/>
      <c r="R182" s="88"/>
      <c r="S182" s="88"/>
      <c r="T182" s="88"/>
      <c r="U182" s="87"/>
      <c r="V182" s="86"/>
      <c r="W182" s="86"/>
      <c r="X182" s="86"/>
      <c r="Y182" s="86"/>
    </row>
    <row r="183" spans="14:25" ht="11.65" customHeight="1">
      <c r="N183" s="87"/>
      <c r="O183" s="87"/>
      <c r="P183" s="88"/>
      <c r="Q183" s="87"/>
      <c r="R183" s="88"/>
      <c r="S183" s="88"/>
      <c r="T183" s="88"/>
      <c r="U183" s="87"/>
      <c r="V183" s="86"/>
      <c r="W183" s="86"/>
      <c r="X183" s="86"/>
      <c r="Y183" s="86"/>
    </row>
    <row r="184" spans="14:25" ht="11.65" customHeight="1">
      <c r="N184" s="87"/>
      <c r="O184" s="87"/>
      <c r="P184" s="88"/>
      <c r="Q184" s="87"/>
      <c r="R184" s="88"/>
      <c r="S184" s="88"/>
      <c r="T184" s="88"/>
      <c r="U184" s="87"/>
      <c r="V184" s="86"/>
      <c r="W184" s="86"/>
      <c r="X184" s="86"/>
      <c r="Y184" s="86"/>
    </row>
    <row r="185" spans="14:25" ht="11.65" customHeight="1">
      <c r="N185" s="87"/>
      <c r="O185" s="87"/>
      <c r="P185" s="88"/>
      <c r="Q185" s="87"/>
      <c r="R185" s="88"/>
      <c r="S185" s="88"/>
      <c r="T185" s="88"/>
      <c r="U185" s="87"/>
      <c r="V185" s="86"/>
      <c r="W185" s="86"/>
      <c r="X185" s="86"/>
      <c r="Y185" s="86"/>
    </row>
    <row r="186" spans="14:25" ht="11.65" customHeight="1">
      <c r="N186" s="87"/>
      <c r="O186" s="87"/>
      <c r="P186" s="88"/>
      <c r="Q186" s="87"/>
      <c r="R186" s="88"/>
      <c r="S186" s="88"/>
      <c r="T186" s="88"/>
      <c r="U186" s="87"/>
      <c r="V186" s="86"/>
      <c r="W186" s="86"/>
      <c r="X186" s="86"/>
      <c r="Y186" s="86"/>
    </row>
    <row r="187" spans="14:25" ht="11.65" customHeight="1">
      <c r="N187" s="87"/>
      <c r="O187" s="87"/>
      <c r="P187" s="88"/>
      <c r="Q187" s="87"/>
      <c r="R187" s="88"/>
      <c r="S187" s="88"/>
      <c r="T187" s="88"/>
      <c r="U187" s="87"/>
      <c r="V187" s="86"/>
      <c r="W187" s="86"/>
      <c r="X187" s="86"/>
      <c r="Y187" s="86"/>
    </row>
    <row r="188" spans="14:25" ht="11.65" customHeight="1">
      <c r="N188" s="87"/>
      <c r="O188" s="87"/>
      <c r="P188" s="88"/>
      <c r="Q188" s="87"/>
      <c r="R188" s="88"/>
      <c r="S188" s="88"/>
      <c r="T188" s="88"/>
      <c r="U188" s="87"/>
      <c r="V188" s="86"/>
      <c r="W188" s="86"/>
      <c r="X188" s="86"/>
      <c r="Y188" s="86"/>
    </row>
    <row r="189" spans="14:25" ht="11.65" customHeight="1">
      <c r="N189" s="87"/>
      <c r="O189" s="87"/>
      <c r="P189" s="88"/>
      <c r="Q189" s="87"/>
      <c r="R189" s="88"/>
      <c r="S189" s="88"/>
      <c r="T189" s="88"/>
      <c r="U189" s="87"/>
      <c r="V189" s="86"/>
      <c r="W189" s="86"/>
      <c r="X189" s="86"/>
      <c r="Y189" s="86"/>
    </row>
    <row r="190" spans="14:25" ht="11.65" customHeight="1">
      <c r="N190" s="87"/>
      <c r="O190" s="87"/>
      <c r="P190" s="88"/>
      <c r="Q190" s="87"/>
      <c r="R190" s="88"/>
      <c r="S190" s="88"/>
      <c r="T190" s="88"/>
      <c r="U190" s="87"/>
      <c r="V190" s="86"/>
      <c r="W190" s="86"/>
      <c r="X190" s="86"/>
      <c r="Y190" s="86"/>
    </row>
    <row r="191" spans="14:25" ht="11.65" customHeight="1">
      <c r="N191" s="87"/>
      <c r="O191" s="87"/>
      <c r="P191" s="88"/>
      <c r="Q191" s="87"/>
      <c r="R191" s="88"/>
      <c r="S191" s="88"/>
      <c r="T191" s="88"/>
      <c r="U191" s="87"/>
      <c r="V191" s="86"/>
      <c r="W191" s="86"/>
      <c r="X191" s="86"/>
      <c r="Y191" s="86"/>
    </row>
    <row r="192" spans="14:25" ht="11.65" customHeight="1">
      <c r="N192" s="87"/>
      <c r="O192" s="87"/>
      <c r="P192" s="88"/>
      <c r="Q192" s="87"/>
      <c r="R192" s="88"/>
      <c r="S192" s="88"/>
      <c r="T192" s="88"/>
      <c r="U192" s="87"/>
      <c r="V192" s="86"/>
      <c r="W192" s="86"/>
      <c r="X192" s="86"/>
      <c r="Y192" s="86"/>
    </row>
    <row r="193" spans="14:25" ht="11.65" customHeight="1">
      <c r="N193" s="87"/>
      <c r="O193" s="87"/>
      <c r="P193" s="88"/>
      <c r="Q193" s="87"/>
      <c r="R193" s="88"/>
      <c r="S193" s="88"/>
      <c r="T193" s="88"/>
      <c r="U193" s="87"/>
      <c r="V193" s="86"/>
      <c r="W193" s="86"/>
      <c r="X193" s="86"/>
      <c r="Y193" s="86"/>
    </row>
    <row r="194" spans="14:25" ht="11.65" customHeight="1">
      <c r="N194" s="87"/>
      <c r="O194" s="87"/>
      <c r="P194" s="88"/>
      <c r="Q194" s="87"/>
      <c r="R194" s="88"/>
      <c r="S194" s="88"/>
      <c r="T194" s="88"/>
      <c r="U194" s="87"/>
      <c r="V194" s="86"/>
      <c r="W194" s="86"/>
      <c r="X194" s="86"/>
      <c r="Y194" s="86"/>
    </row>
    <row r="195" spans="14:25" ht="11.65" customHeight="1">
      <c r="N195" s="87"/>
      <c r="O195" s="87"/>
      <c r="P195" s="88"/>
      <c r="Q195" s="87"/>
      <c r="R195" s="88"/>
      <c r="S195" s="88"/>
      <c r="T195" s="88"/>
      <c r="U195" s="87"/>
      <c r="V195" s="86"/>
      <c r="W195" s="86"/>
      <c r="X195" s="86"/>
      <c r="Y195" s="86"/>
    </row>
    <row r="196" spans="14:25" ht="11.65" customHeight="1">
      <c r="N196" s="87"/>
      <c r="O196" s="87"/>
      <c r="P196" s="88"/>
      <c r="Q196" s="87"/>
      <c r="R196" s="88"/>
      <c r="S196" s="88"/>
      <c r="T196" s="88"/>
      <c r="U196" s="87"/>
      <c r="V196" s="86"/>
      <c r="W196" s="86"/>
      <c r="X196" s="86"/>
      <c r="Y196" s="86"/>
    </row>
    <row r="197" spans="14:25" ht="11.65" customHeight="1">
      <c r="N197" s="87"/>
      <c r="O197" s="87"/>
      <c r="P197" s="88"/>
      <c r="Q197" s="87"/>
      <c r="R197" s="88"/>
      <c r="S197" s="88"/>
      <c r="T197" s="88"/>
      <c r="U197" s="87"/>
      <c r="V197" s="86"/>
      <c r="W197" s="86"/>
      <c r="X197" s="86"/>
      <c r="Y197" s="86"/>
    </row>
    <row r="198" spans="14:25" ht="11.65" customHeight="1">
      <c r="N198" s="87"/>
      <c r="O198" s="87"/>
      <c r="P198" s="88"/>
      <c r="Q198" s="87"/>
      <c r="R198" s="88"/>
      <c r="S198" s="88"/>
      <c r="T198" s="88"/>
      <c r="U198" s="87"/>
      <c r="V198" s="86"/>
      <c r="W198" s="86"/>
      <c r="X198" s="86"/>
      <c r="Y198" s="86"/>
    </row>
    <row r="199" spans="14:25" ht="11.65" customHeight="1">
      <c r="N199" s="87"/>
      <c r="O199" s="87"/>
      <c r="P199" s="88"/>
      <c r="Q199" s="87"/>
      <c r="R199" s="88"/>
      <c r="S199" s="88"/>
      <c r="T199" s="88"/>
      <c r="U199" s="87"/>
      <c r="V199" s="86"/>
      <c r="W199" s="86"/>
      <c r="X199" s="86"/>
      <c r="Y199" s="86"/>
    </row>
    <row r="200" spans="14:25" ht="11.65" customHeight="1">
      <c r="N200" s="87"/>
      <c r="O200" s="87"/>
      <c r="P200" s="88"/>
      <c r="Q200" s="87"/>
      <c r="R200" s="88"/>
      <c r="S200" s="88"/>
      <c r="T200" s="88"/>
      <c r="U200" s="87"/>
    </row>
    <row r="201" spans="14:25" ht="11.65" customHeight="1">
      <c r="N201" s="87"/>
    </row>
  </sheetData>
  <mergeCells count="41">
    <mergeCell ref="A74:U74"/>
    <mergeCell ref="R5:T5"/>
    <mergeCell ref="A71:U71"/>
    <mergeCell ref="A72:U72"/>
    <mergeCell ref="A73:U73"/>
    <mergeCell ref="B4:B7"/>
    <mergeCell ref="H4:H7"/>
    <mergeCell ref="C4:C7"/>
    <mergeCell ref="K4:M4"/>
    <mergeCell ref="D6:D7"/>
    <mergeCell ref="A1:U1"/>
    <mergeCell ref="A2:U2"/>
    <mergeCell ref="B3:F3"/>
    <mergeCell ref="G3:U3"/>
    <mergeCell ref="N4:P4"/>
    <mergeCell ref="A3:A7"/>
    <mergeCell ref="D4:F5"/>
    <mergeCell ref="R6:R7"/>
    <mergeCell ref="S6:S7"/>
    <mergeCell ref="K5:K7"/>
    <mergeCell ref="F6:F7"/>
    <mergeCell ref="E6:E7"/>
    <mergeCell ref="M5:M7"/>
    <mergeCell ref="N5:N7"/>
    <mergeCell ref="O5:O7"/>
    <mergeCell ref="AG32:AH32"/>
    <mergeCell ref="Q5:Q7"/>
    <mergeCell ref="I6:I7"/>
    <mergeCell ref="G4:G7"/>
    <mergeCell ref="L5:L7"/>
    <mergeCell ref="I4:J5"/>
    <mergeCell ref="Q4:U4"/>
    <mergeCell ref="T6:T7"/>
    <mergeCell ref="U5:U7"/>
    <mergeCell ref="J6:J7"/>
    <mergeCell ref="P5:P7"/>
    <mergeCell ref="V9:AC9"/>
    <mergeCell ref="AD9:AE9"/>
    <mergeCell ref="AF9:AJ9"/>
    <mergeCell ref="V8:AJ8"/>
    <mergeCell ref="W11:AC11"/>
  </mergeCells>
  <phoneticPr fontId="0" type="noConversion"/>
  <conditionalFormatting sqref="A12:A29 A32:A49">
    <cfRule type="cellIs" dxfId="0" priority="1" stopIfTrue="1" operator="between">
      <formula>"**0"</formula>
      <formula>"**9"</formula>
    </cfRule>
  </conditionalFormatting>
  <printOptions horizontalCentered="1" verticalCentered="1"/>
  <pageMargins left="0" right="0.3" top="0.17" bottom="0.3" header="0.17" footer="0.5"/>
  <pageSetup scale="94" orientation="landscape" horizontalDpi="300" verticalDpi="300" r:id="rId1"/>
  <headerFooter alignWithMargins="0"/>
  <rowBreaks count="2" manualBreakCount="2">
    <brk id="57" max="11" man="1"/>
    <brk id="21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TBL11</vt:lpstr>
      <vt:lpstr>'TBL11'!Print_Area</vt:lpstr>
    </vt:vector>
  </TitlesOfParts>
  <Company>Statistics of Income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Parisi</dc:creator>
  <cp:lastModifiedBy>ROBERT AGNEW</cp:lastModifiedBy>
  <cp:lastPrinted>2008-05-28T13:20:17Z</cp:lastPrinted>
  <dcterms:created xsi:type="dcterms:W3CDTF">1998-09-02T19:15:40Z</dcterms:created>
  <dcterms:modified xsi:type="dcterms:W3CDTF">2021-09-14T01:14:00Z</dcterms:modified>
</cp:coreProperties>
</file>